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4508" yWindow="-12" windowWidth="14316" windowHeight="12852" tabRatio="656" firstSheet="4" activeTab="6"/>
  </bookViews>
  <sheets>
    <sheet name="1.Движение" sheetId="20" r:id="rId1"/>
    <sheet name="2.Условно пер." sheetId="9" r:id="rId2"/>
    <sheet name="3.Качество" sheetId="19" r:id="rId3"/>
    <sheet name="4.Гр.здоровья" sheetId="15" r:id="rId4"/>
    <sheet name="5. 9,11кл. не успев." sheetId="4" r:id="rId5"/>
    <sheet name="6. фор образ" sheetId="18" r:id="rId6"/>
    <sheet name="7.11кл отл" sheetId="6" r:id="rId7"/>
    <sheet name="7. 9 кл" sheetId="7" r:id="rId8"/>
    <sheet name="8.Смены" sheetId="16" r:id="rId9"/>
  </sheets>
  <definedNames>
    <definedName name="_xlnm.Print_Area" localSheetId="4">'5. 9,11кл. не успев.'!$A$1:$H$11</definedName>
  </definedNames>
  <calcPr calcId="145621"/>
</workbook>
</file>

<file path=xl/calcChain.xml><?xml version="1.0" encoding="utf-8"?>
<calcChain xmlns="http://schemas.openxmlformats.org/spreadsheetml/2006/main">
  <c r="G22" i="6"/>
  <c r="G12"/>
  <c r="J12" i="7"/>
  <c r="J11"/>
  <c r="J10"/>
  <c r="J9"/>
  <c r="J8"/>
  <c r="J7"/>
  <c r="J6"/>
  <c r="J5"/>
  <c r="J4"/>
  <c r="G13"/>
  <c r="E22" i="6"/>
  <c r="J21"/>
  <c r="J20"/>
  <c r="J19"/>
  <c r="J18"/>
  <c r="J17"/>
  <c r="J16"/>
  <c r="J15"/>
  <c r="J14"/>
  <c r="J13"/>
  <c r="J22" l="1"/>
  <c r="C61" i="15" l="1"/>
  <c r="H34"/>
  <c r="I34"/>
  <c r="J34"/>
  <c r="G34"/>
  <c r="H24"/>
  <c r="I24"/>
  <c r="J24"/>
  <c r="G24"/>
  <c r="H14"/>
  <c r="I14"/>
  <c r="J14"/>
  <c r="G14"/>
  <c r="C34"/>
  <c r="D34"/>
  <c r="E34"/>
  <c r="F34"/>
  <c r="C24"/>
  <c r="D24"/>
  <c r="E24"/>
  <c r="F24"/>
  <c r="C14"/>
  <c r="D14"/>
  <c r="E14"/>
  <c r="F14"/>
  <c r="B34"/>
  <c r="B24"/>
  <c r="B14"/>
  <c r="O21" i="18"/>
  <c r="O20"/>
  <c r="O19"/>
  <c r="O18"/>
  <c r="O17"/>
  <c r="O14"/>
  <c r="O13"/>
  <c r="O12"/>
  <c r="O11"/>
  <c r="O10"/>
  <c r="O9"/>
  <c r="O8"/>
  <c r="O7"/>
  <c r="O6"/>
  <c r="O5"/>
  <c r="O4"/>
  <c r="Q17" l="1"/>
  <c r="O22"/>
  <c r="O15"/>
  <c r="M3" i="9" l="1"/>
  <c r="N3"/>
  <c r="L3"/>
  <c r="K3"/>
  <c r="U17"/>
  <c r="S17"/>
  <c r="R17"/>
  <c r="Q17"/>
  <c r="P17"/>
  <c r="O17"/>
  <c r="N17"/>
  <c r="M17"/>
  <c r="L17"/>
  <c r="T17"/>
  <c r="T16"/>
  <c r="R16"/>
  <c r="Q16"/>
  <c r="P16"/>
  <c r="O16"/>
  <c r="N16"/>
  <c r="M16"/>
  <c r="L16"/>
  <c r="S16"/>
  <c r="W9"/>
  <c r="V9"/>
  <c r="U9"/>
  <c r="T9"/>
  <c r="S9"/>
  <c r="R9"/>
  <c r="Q9"/>
  <c r="P9"/>
  <c r="O9"/>
  <c r="N9"/>
  <c r="M9"/>
  <c r="L9"/>
  <c r="V8"/>
  <c r="U8"/>
  <c r="T8"/>
  <c r="S8"/>
  <c r="R8"/>
  <c r="Q8"/>
  <c r="P8"/>
  <c r="O8"/>
  <c r="N8"/>
  <c r="M8"/>
  <c r="L8"/>
  <c r="O3" l="1"/>
  <c r="W8"/>
  <c r="U16" l="1"/>
  <c r="H6" i="16" l="1"/>
  <c r="H7"/>
  <c r="H8"/>
  <c r="H9"/>
  <c r="H10"/>
  <c r="H11"/>
  <c r="H12"/>
  <c r="H13"/>
  <c r="H14"/>
  <c r="I6"/>
  <c r="I7"/>
  <c r="I8"/>
  <c r="I9"/>
  <c r="I10"/>
  <c r="I11"/>
  <c r="I12"/>
  <c r="I13"/>
  <c r="I14"/>
  <c r="C25" i="20" l="1"/>
  <c r="L27" l="1"/>
  <c r="L28"/>
  <c r="R20" s="1"/>
  <c r="L29"/>
  <c r="L30"/>
  <c r="R22" s="1"/>
  <c r="L31"/>
  <c r="R23" s="1"/>
  <c r="L32"/>
  <c r="R24" s="1"/>
  <c r="L33"/>
  <c r="R25" s="1"/>
  <c r="L34"/>
  <c r="R26" s="1"/>
  <c r="L26"/>
  <c r="R18" s="1"/>
  <c r="L17"/>
  <c r="Q19" s="1"/>
  <c r="L18"/>
  <c r="Q20" s="1"/>
  <c r="L19"/>
  <c r="Q21" s="1"/>
  <c r="L20"/>
  <c r="L21"/>
  <c r="Q23" s="1"/>
  <c r="L22"/>
  <c r="Q24" s="1"/>
  <c r="L23"/>
  <c r="Q25" s="1"/>
  <c r="L24"/>
  <c r="Q26" s="1"/>
  <c r="L16"/>
  <c r="Q18" s="1"/>
  <c r="L7"/>
  <c r="L8"/>
  <c r="L9"/>
  <c r="P21" s="1"/>
  <c r="L10"/>
  <c r="P22" s="1"/>
  <c r="L11"/>
  <c r="P23" s="1"/>
  <c r="L12"/>
  <c r="Z12" s="1"/>
  <c r="L13"/>
  <c r="L14"/>
  <c r="P26" s="1"/>
  <c r="L6"/>
  <c r="K35"/>
  <c r="K38" s="1"/>
  <c r="J35"/>
  <c r="J38" s="1"/>
  <c r="I35"/>
  <c r="I38" s="1"/>
  <c r="H35"/>
  <c r="H38" s="1"/>
  <c r="G35"/>
  <c r="G38" s="1"/>
  <c r="F35"/>
  <c r="F38" s="1"/>
  <c r="E35"/>
  <c r="E38" s="1"/>
  <c r="D35"/>
  <c r="D38" s="1"/>
  <c r="C35"/>
  <c r="C38" s="1"/>
  <c r="B35"/>
  <c r="B38" s="1"/>
  <c r="AM32"/>
  <c r="AL32"/>
  <c r="AK32"/>
  <c r="AJ32"/>
  <c r="AI32"/>
  <c r="AH32"/>
  <c r="AG32"/>
  <c r="AF32"/>
  <c r="AE32"/>
  <c r="AN31"/>
  <c r="AM30"/>
  <c r="AL30"/>
  <c r="AK30"/>
  <c r="AJ30"/>
  <c r="AI30"/>
  <c r="AH30"/>
  <c r="AG30"/>
  <c r="AF30"/>
  <c r="AE30"/>
  <c r="AN29"/>
  <c r="AM28"/>
  <c r="AM33" s="1"/>
  <c r="AL28"/>
  <c r="AK28"/>
  <c r="AJ28"/>
  <c r="AI28"/>
  <c r="AH28"/>
  <c r="AG28"/>
  <c r="AF28"/>
  <c r="AE28"/>
  <c r="AN28" s="1"/>
  <c r="AN27"/>
  <c r="AM26"/>
  <c r="AL26"/>
  <c r="AK26"/>
  <c r="AK33" s="1"/>
  <c r="AJ26"/>
  <c r="AI26"/>
  <c r="AH26"/>
  <c r="AG26"/>
  <c r="AF26"/>
  <c r="AE26"/>
  <c r="AN26" s="1"/>
  <c r="AN25"/>
  <c r="K25"/>
  <c r="K37" s="1"/>
  <c r="J25"/>
  <c r="J37" s="1"/>
  <c r="I25"/>
  <c r="I37" s="1"/>
  <c r="H25"/>
  <c r="H37" s="1"/>
  <c r="G25"/>
  <c r="G37" s="1"/>
  <c r="F25"/>
  <c r="F37" s="1"/>
  <c r="E25"/>
  <c r="E37" s="1"/>
  <c r="D25"/>
  <c r="D37" s="1"/>
  <c r="C37"/>
  <c r="B25"/>
  <c r="B37" s="1"/>
  <c r="Q22"/>
  <c r="R19"/>
  <c r="AL15"/>
  <c r="AK15"/>
  <c r="AJ15"/>
  <c r="AI15"/>
  <c r="AH15"/>
  <c r="AG15"/>
  <c r="AF15"/>
  <c r="AE15"/>
  <c r="AD15"/>
  <c r="AC15"/>
  <c r="K15"/>
  <c r="K36" s="1"/>
  <c r="J15"/>
  <c r="J36" s="1"/>
  <c r="I15"/>
  <c r="I36" s="1"/>
  <c r="H15"/>
  <c r="H36" s="1"/>
  <c r="G15"/>
  <c r="G36" s="1"/>
  <c r="F15"/>
  <c r="F36" s="1"/>
  <c r="E15"/>
  <c r="E36" s="1"/>
  <c r="D15"/>
  <c r="D36" s="1"/>
  <c r="C15"/>
  <c r="C36" s="1"/>
  <c r="B15"/>
  <c r="B36" s="1"/>
  <c r="Y14"/>
  <c r="X14"/>
  <c r="W14"/>
  <c r="V14"/>
  <c r="U14"/>
  <c r="T14"/>
  <c r="S14"/>
  <c r="Q14"/>
  <c r="P14"/>
  <c r="Y13"/>
  <c r="X13"/>
  <c r="W13"/>
  <c r="V13"/>
  <c r="U13"/>
  <c r="T13"/>
  <c r="S13"/>
  <c r="Q13"/>
  <c r="P13"/>
  <c r="Y12"/>
  <c r="X12"/>
  <c r="W12"/>
  <c r="V12"/>
  <c r="U12"/>
  <c r="T12"/>
  <c r="S12"/>
  <c r="Q12"/>
  <c r="P12"/>
  <c r="Y11"/>
  <c r="X11"/>
  <c r="W11"/>
  <c r="V11"/>
  <c r="U11"/>
  <c r="T11"/>
  <c r="S11"/>
  <c r="Q11"/>
  <c r="P11"/>
  <c r="M11" s="1"/>
  <c r="Y10"/>
  <c r="X10"/>
  <c r="W10"/>
  <c r="V10"/>
  <c r="U10"/>
  <c r="T10"/>
  <c r="S10"/>
  <c r="Q10"/>
  <c r="P10"/>
  <c r="Y9"/>
  <c r="X9"/>
  <c r="W9"/>
  <c r="V9"/>
  <c r="U9"/>
  <c r="T9"/>
  <c r="S9"/>
  <c r="Q9"/>
  <c r="P9"/>
  <c r="Y8"/>
  <c r="X8"/>
  <c r="W8"/>
  <c r="V8"/>
  <c r="U8"/>
  <c r="T8"/>
  <c r="S8"/>
  <c r="Q8"/>
  <c r="P8"/>
  <c r="Y7"/>
  <c r="X7"/>
  <c r="W7"/>
  <c r="V7"/>
  <c r="U7"/>
  <c r="T7"/>
  <c r="S7"/>
  <c r="Q7"/>
  <c r="P7"/>
  <c r="M7"/>
  <c r="Y6"/>
  <c r="X6"/>
  <c r="W6"/>
  <c r="V6"/>
  <c r="U6"/>
  <c r="T6"/>
  <c r="S6"/>
  <c r="Q6"/>
  <c r="M6" s="1"/>
  <c r="P6"/>
  <c r="AN32" l="1"/>
  <c r="AN30"/>
  <c r="M9"/>
  <c r="M13"/>
  <c r="M10"/>
  <c r="R8"/>
  <c r="M12"/>
  <c r="AG33"/>
  <c r="B39"/>
  <c r="AM15"/>
  <c r="AH33"/>
  <c r="P15"/>
  <c r="AI33"/>
  <c r="AF33"/>
  <c r="AJ33"/>
  <c r="AL33"/>
  <c r="M14"/>
  <c r="N8"/>
  <c r="M8"/>
  <c r="Z9"/>
  <c r="Z6"/>
  <c r="I39"/>
  <c r="S23"/>
  <c r="S26"/>
  <c r="P18"/>
  <c r="S18" s="1"/>
  <c r="L35"/>
  <c r="L38" s="1"/>
  <c r="R9"/>
  <c r="N9" s="1"/>
  <c r="H39"/>
  <c r="R21"/>
  <c r="S21" s="1"/>
  <c r="J39"/>
  <c r="R12"/>
  <c r="N12" s="1"/>
  <c r="R10"/>
  <c r="N10" s="1"/>
  <c r="Z8"/>
  <c r="Z14"/>
  <c r="C39"/>
  <c r="S22"/>
  <c r="Z10"/>
  <c r="L25"/>
  <c r="L37" s="1"/>
  <c r="D39"/>
  <c r="R6"/>
  <c r="N6" s="1"/>
  <c r="Z7"/>
  <c r="Z13"/>
  <c r="U15"/>
  <c r="V15"/>
  <c r="R11"/>
  <c r="N11" s="1"/>
  <c r="Q15"/>
  <c r="W15"/>
  <c r="T15"/>
  <c r="R13"/>
  <c r="N13" s="1"/>
  <c r="R7"/>
  <c r="N7" s="1"/>
  <c r="Y15"/>
  <c r="R14"/>
  <c r="N14" s="1"/>
  <c r="X15"/>
  <c r="K39"/>
  <c r="E39"/>
  <c r="Q27"/>
  <c r="F39"/>
  <c r="G39"/>
  <c r="P24"/>
  <c r="S24" s="1"/>
  <c r="Z11"/>
  <c r="P19"/>
  <c r="P25"/>
  <c r="S25" s="1"/>
  <c r="L15"/>
  <c r="L36" s="1"/>
  <c r="AE33"/>
  <c r="S15"/>
  <c r="P20"/>
  <c r="S20" s="1"/>
  <c r="AN33" l="1"/>
  <c r="M15"/>
  <c r="L39"/>
  <c r="R27"/>
  <c r="Z15"/>
  <c r="R15"/>
  <c r="N15" s="1"/>
  <c r="P27"/>
  <c r="S19"/>
  <c r="S27" s="1"/>
  <c r="V5" i="19" l="1"/>
  <c r="L61"/>
  <c r="G61"/>
  <c r="M49"/>
  <c r="N49"/>
  <c r="O49"/>
  <c r="P49"/>
  <c r="Q49"/>
  <c r="J50"/>
  <c r="K50"/>
  <c r="L50"/>
  <c r="G50" s="1"/>
  <c r="M50"/>
  <c r="N50"/>
  <c r="O50"/>
  <c r="P50"/>
  <c r="Q50"/>
  <c r="I50"/>
  <c r="J49"/>
  <c r="K49"/>
  <c r="L49"/>
  <c r="I49"/>
  <c r="G49"/>
  <c r="H50"/>
  <c r="H49"/>
  <c r="C50"/>
  <c r="D50"/>
  <c r="E50"/>
  <c r="F50"/>
  <c r="C49"/>
  <c r="D49"/>
  <c r="E49"/>
  <c r="F49"/>
  <c r="B49"/>
  <c r="B50"/>
  <c r="B33"/>
  <c r="F52"/>
  <c r="H41"/>
  <c r="G41"/>
  <c r="H40"/>
  <c r="G40"/>
  <c r="H24"/>
  <c r="H25"/>
  <c r="H26"/>
  <c r="H27"/>
  <c r="H28"/>
  <c r="H29"/>
  <c r="H30"/>
  <c r="H31"/>
  <c r="G24"/>
  <c r="G25"/>
  <c r="G26"/>
  <c r="G27"/>
  <c r="G28"/>
  <c r="G29"/>
  <c r="G30"/>
  <c r="G31"/>
  <c r="H23"/>
  <c r="G23"/>
  <c r="H14"/>
  <c r="H15"/>
  <c r="H16"/>
  <c r="H17"/>
  <c r="H18"/>
  <c r="H19"/>
  <c r="H20"/>
  <c r="H21"/>
  <c r="H13"/>
  <c r="G14"/>
  <c r="G15"/>
  <c r="G16"/>
  <c r="G17"/>
  <c r="G18"/>
  <c r="G19"/>
  <c r="G20"/>
  <c r="G21"/>
  <c r="G13"/>
  <c r="H4"/>
  <c r="H5"/>
  <c r="H6"/>
  <c r="H7"/>
  <c r="H8"/>
  <c r="H9"/>
  <c r="H10"/>
  <c r="H11"/>
  <c r="H3"/>
  <c r="G4"/>
  <c r="G5"/>
  <c r="G6"/>
  <c r="G7"/>
  <c r="G8"/>
  <c r="G9"/>
  <c r="G10"/>
  <c r="G11"/>
  <c r="G3"/>
  <c r="AD12" i="15" l="1"/>
  <c r="AC6"/>
  <c r="AC7"/>
  <c r="AC8"/>
  <c r="AC9"/>
  <c r="AC10"/>
  <c r="AC11"/>
  <c r="AC12"/>
  <c r="AC13"/>
  <c r="AB6"/>
  <c r="AB7"/>
  <c r="AB8"/>
  <c r="AB9"/>
  <c r="AB10"/>
  <c r="AB11"/>
  <c r="AD11" s="1"/>
  <c r="AB12"/>
  <c r="AB13"/>
  <c r="AA6"/>
  <c r="AD6" s="1"/>
  <c r="AA7"/>
  <c r="AD7" s="1"/>
  <c r="AA8"/>
  <c r="AD8" s="1"/>
  <c r="AA9"/>
  <c r="AD9" s="1"/>
  <c r="AA10"/>
  <c r="AD10" s="1"/>
  <c r="AA11"/>
  <c r="AA12"/>
  <c r="AA13"/>
  <c r="AD13" s="1"/>
  <c r="Y6"/>
  <c r="Y7"/>
  <c r="Y9"/>
  <c r="X6"/>
  <c r="X7"/>
  <c r="X8"/>
  <c r="X9"/>
  <c r="X10"/>
  <c r="X11"/>
  <c r="X12"/>
  <c r="X13"/>
  <c r="W6"/>
  <c r="W7"/>
  <c r="W8"/>
  <c r="Y8" s="1"/>
  <c r="W9"/>
  <c r="W10"/>
  <c r="W11"/>
  <c r="Y11" s="1"/>
  <c r="W12"/>
  <c r="Y12" s="1"/>
  <c r="W13"/>
  <c r="Y13" s="1"/>
  <c r="V7"/>
  <c r="V8"/>
  <c r="V9"/>
  <c r="V10"/>
  <c r="Y10" s="1"/>
  <c r="V11"/>
  <c r="V12"/>
  <c r="V13"/>
  <c r="V6"/>
  <c r="K58" i="19" l="1"/>
  <c r="L59" s="1"/>
  <c r="F58"/>
  <c r="G60" s="1"/>
  <c r="Q48"/>
  <c r="P48"/>
  <c r="O48"/>
  <c r="N48"/>
  <c r="M48"/>
  <c r="L48"/>
  <c r="K48"/>
  <c r="J48"/>
  <c r="I48"/>
  <c r="F48"/>
  <c r="E48"/>
  <c r="Y9" s="1"/>
  <c r="D48"/>
  <c r="X9" s="1"/>
  <c r="C48"/>
  <c r="W9" s="1"/>
  <c r="B48"/>
  <c r="V9" s="1"/>
  <c r="Q42"/>
  <c r="P42"/>
  <c r="O42"/>
  <c r="N42"/>
  <c r="M42"/>
  <c r="L42"/>
  <c r="K42"/>
  <c r="J42"/>
  <c r="I42"/>
  <c r="F42"/>
  <c r="H42" s="1"/>
  <c r="E42"/>
  <c r="D42"/>
  <c r="X5" s="1"/>
  <c r="C42"/>
  <c r="B42"/>
  <c r="O32"/>
  <c r="O35" s="1"/>
  <c r="N32"/>
  <c r="N35" s="1"/>
  <c r="M32"/>
  <c r="M35" s="1"/>
  <c r="L32"/>
  <c r="L35" s="1"/>
  <c r="J32"/>
  <c r="J35" s="1"/>
  <c r="I32"/>
  <c r="I35" s="1"/>
  <c r="E32"/>
  <c r="E35" s="1"/>
  <c r="D32"/>
  <c r="D35" s="1"/>
  <c r="C32"/>
  <c r="C35" s="1"/>
  <c r="B32"/>
  <c r="B35" s="1"/>
  <c r="Q32"/>
  <c r="Q35" s="1"/>
  <c r="P32"/>
  <c r="P35" s="1"/>
  <c r="Q22"/>
  <c r="Q34" s="1"/>
  <c r="P22"/>
  <c r="P34" s="1"/>
  <c r="O22"/>
  <c r="O34" s="1"/>
  <c r="N22"/>
  <c r="N34" s="1"/>
  <c r="M22"/>
  <c r="M34" s="1"/>
  <c r="L22"/>
  <c r="L34" s="1"/>
  <c r="K22"/>
  <c r="K32" s="1"/>
  <c r="K35" s="1"/>
  <c r="J22"/>
  <c r="I22"/>
  <c r="I34" s="1"/>
  <c r="F22"/>
  <c r="E22"/>
  <c r="E34" s="1"/>
  <c r="D22"/>
  <c r="D34" s="1"/>
  <c r="C22"/>
  <c r="C34" s="1"/>
  <c r="B22"/>
  <c r="B34" s="1"/>
  <c r="Q12"/>
  <c r="Q33" s="1"/>
  <c r="P12"/>
  <c r="P33" s="1"/>
  <c r="O12"/>
  <c r="O33" s="1"/>
  <c r="N12"/>
  <c r="N33" s="1"/>
  <c r="M12"/>
  <c r="M33" s="1"/>
  <c r="L12"/>
  <c r="L33" s="1"/>
  <c r="K12"/>
  <c r="K33" s="1"/>
  <c r="J12"/>
  <c r="J33" s="1"/>
  <c r="I12"/>
  <c r="I33" s="1"/>
  <c r="F12"/>
  <c r="F33" s="1"/>
  <c r="F36" s="1"/>
  <c r="E12"/>
  <c r="D12"/>
  <c r="D33" s="1"/>
  <c r="C12"/>
  <c r="C33" s="1"/>
  <c r="B12"/>
  <c r="Y11"/>
  <c r="X11"/>
  <c r="W11"/>
  <c r="V11"/>
  <c r="Y10"/>
  <c r="X10"/>
  <c r="W10"/>
  <c r="V10"/>
  <c r="Y8"/>
  <c r="X8"/>
  <c r="W8"/>
  <c r="V8"/>
  <c r="Y7"/>
  <c r="X7"/>
  <c r="W7"/>
  <c r="V7"/>
  <c r="Y6"/>
  <c r="X6"/>
  <c r="W6"/>
  <c r="V6"/>
  <c r="Y5"/>
  <c r="W5"/>
  <c r="Y4"/>
  <c r="X4"/>
  <c r="W4"/>
  <c r="V4"/>
  <c r="Y3"/>
  <c r="X3"/>
  <c r="W3"/>
  <c r="V3"/>
  <c r="H48" l="1"/>
  <c r="Q36"/>
  <c r="Q51" s="1"/>
  <c r="B36"/>
  <c r="H22"/>
  <c r="G59"/>
  <c r="X12"/>
  <c r="Y12"/>
  <c r="W12"/>
  <c r="G48"/>
  <c r="V12"/>
  <c r="B51"/>
  <c r="F51"/>
  <c r="G42"/>
  <c r="H35"/>
  <c r="M36"/>
  <c r="M51" s="1"/>
  <c r="D36"/>
  <c r="D51" s="1"/>
  <c r="N36"/>
  <c r="N51" s="1"/>
  <c r="G22"/>
  <c r="G34"/>
  <c r="O36"/>
  <c r="O51" s="1"/>
  <c r="K34"/>
  <c r="K36" s="1"/>
  <c r="K51" s="1"/>
  <c r="H12"/>
  <c r="G12"/>
  <c r="I36"/>
  <c r="G35"/>
  <c r="C36"/>
  <c r="C51" s="1"/>
  <c r="L36"/>
  <c r="L51" s="1"/>
  <c r="P36"/>
  <c r="P51" s="1"/>
  <c r="L60"/>
  <c r="E33"/>
  <c r="J34"/>
  <c r="H34" s="1"/>
  <c r="J36" l="1"/>
  <c r="J51" s="1"/>
  <c r="E36"/>
  <c r="G33"/>
  <c r="F32"/>
  <c r="H33"/>
  <c r="I51"/>
  <c r="R36" l="1"/>
  <c r="E51"/>
  <c r="G51" s="1"/>
  <c r="F37"/>
  <c r="G36"/>
  <c r="H36"/>
  <c r="H32"/>
  <c r="G32"/>
  <c r="H51" l="1"/>
  <c r="J52"/>
  <c r="H5" i="16" l="1"/>
  <c r="I5"/>
  <c r="A14"/>
  <c r="B14"/>
  <c r="C14"/>
  <c r="D14"/>
  <c r="E14"/>
  <c r="F14"/>
  <c r="B61" i="15"/>
  <c r="V5"/>
  <c r="W5"/>
  <c r="X5"/>
  <c r="AA5"/>
  <c r="AB5"/>
  <c r="AC5"/>
  <c r="B38"/>
  <c r="C38"/>
  <c r="D38"/>
  <c r="E38"/>
  <c r="F38"/>
  <c r="G38"/>
  <c r="H38"/>
  <c r="I38"/>
  <c r="J38"/>
  <c r="B39"/>
  <c r="C39"/>
  <c r="D39"/>
  <c r="E39"/>
  <c r="F39"/>
  <c r="G39"/>
  <c r="H39"/>
  <c r="I39"/>
  <c r="J39"/>
  <c r="B40"/>
  <c r="C40"/>
  <c r="D40"/>
  <c r="F40"/>
  <c r="G40"/>
  <c r="H40"/>
  <c r="I40"/>
  <c r="J40"/>
  <c r="E40"/>
  <c r="B54"/>
  <c r="C54" s="1"/>
  <c r="B55"/>
  <c r="C55" s="1"/>
  <c r="B56"/>
  <c r="C56" s="1"/>
  <c r="B57"/>
  <c r="C57" s="1"/>
  <c r="B58"/>
  <c r="C58" s="1"/>
  <c r="B59"/>
  <c r="C59" s="1"/>
  <c r="B60"/>
  <c r="C60" s="1"/>
  <c r="B62"/>
  <c r="C62" s="1"/>
  <c r="D15" i="16" l="1"/>
  <c r="I41" i="15"/>
  <c r="F15" i="16"/>
  <c r="C41" i="15"/>
  <c r="G49" s="1"/>
  <c r="H41"/>
  <c r="J41"/>
  <c r="F41"/>
  <c r="G52" s="1"/>
  <c r="B41"/>
  <c r="G48" s="1"/>
  <c r="Y5"/>
  <c r="AD5"/>
  <c r="B63"/>
  <c r="D41"/>
  <c r="G50" s="1"/>
  <c r="E41"/>
  <c r="G51" s="1"/>
  <c r="G41"/>
  <c r="B47" l="1"/>
  <c r="C47" s="1"/>
  <c r="H42"/>
  <c r="Y14"/>
  <c r="AD14"/>
  <c r="C42"/>
</calcChain>
</file>

<file path=xl/comments1.xml><?xml version="1.0" encoding="utf-8"?>
<comments xmlns="http://schemas.openxmlformats.org/spreadsheetml/2006/main">
  <authors>
    <author>Автор</author>
  </authors>
  <commentList>
    <comment ref="G62" authorId="0">
      <text>
        <r>
          <rPr>
            <b/>
            <sz val="9"/>
            <color indexed="81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<sst xmlns="http://schemas.openxmlformats.org/spreadsheetml/2006/main" count="2720" uniqueCount="1121">
  <si>
    <t>Количество учащихся на начало года</t>
  </si>
  <si>
    <t>1-4 кл.</t>
  </si>
  <si>
    <t xml:space="preserve">5-9 кл. </t>
  </si>
  <si>
    <t>10-11 кл.</t>
  </si>
  <si>
    <t>Итого</t>
  </si>
  <si>
    <t>выбыли</t>
  </si>
  <si>
    <t>прибыли</t>
  </si>
  <si>
    <t>Количество учащихся безотметочной системы</t>
  </si>
  <si>
    <t>Общая успеваемость %</t>
  </si>
  <si>
    <t>Качественная успеваемость %</t>
  </si>
  <si>
    <t>Окончили на отлично (чел.)</t>
  </si>
  <si>
    <t>Окончили на "4", "5" (чел.)</t>
  </si>
  <si>
    <t>Окончили с одной "3" " (чел.)</t>
  </si>
  <si>
    <t>Количество неуспевающих</t>
  </si>
  <si>
    <t>Количество опекаемых</t>
  </si>
  <si>
    <t>1 гр.</t>
  </si>
  <si>
    <t>2 гр.</t>
  </si>
  <si>
    <t>Осн.</t>
  </si>
  <si>
    <t>Подг.</t>
  </si>
  <si>
    <t>5-9 кл.</t>
  </si>
  <si>
    <t>№</t>
  </si>
  <si>
    <t>Ф.И.О.</t>
  </si>
  <si>
    <t>Класс</t>
  </si>
  <si>
    <t xml:space="preserve">Предметы, по которым не успевает </t>
  </si>
  <si>
    <t>Причина неуспеваемости</t>
  </si>
  <si>
    <t>Дата рождения</t>
  </si>
  <si>
    <t>№ п/п</t>
  </si>
  <si>
    <t>Всего в ОО</t>
  </si>
  <si>
    <t>Кол-во к/к</t>
  </si>
  <si>
    <t>Кол-во учащихся</t>
  </si>
  <si>
    <t>I смена</t>
  </si>
  <si>
    <t>II смена</t>
  </si>
  <si>
    <t>Фамилия, Имя, Отчество</t>
  </si>
  <si>
    <t>Условно переведены в класс</t>
  </si>
  <si>
    <t xml:space="preserve">Предмет </t>
  </si>
  <si>
    <t>Ликвидация задолженности (сдал(а), не сдал(а), частично сдал(а)</t>
  </si>
  <si>
    <t>3 гр.</t>
  </si>
  <si>
    <t xml:space="preserve"> 5 гр.</t>
  </si>
  <si>
    <t>1 кл.</t>
  </si>
  <si>
    <t>2 кл.</t>
  </si>
  <si>
    <t>4 кл.</t>
  </si>
  <si>
    <t>кол-во пропущенных уроков/из них по болезни</t>
  </si>
  <si>
    <t>Количество учащихся на конец учебного года</t>
  </si>
  <si>
    <t>4 гр.</t>
  </si>
  <si>
    <t>Спец.</t>
  </si>
  <si>
    <t>Освоб.</t>
  </si>
  <si>
    <t>Занятия в физкультурных спецгруппах (чел.)</t>
  </si>
  <si>
    <t>др. причины:</t>
  </si>
  <si>
    <t>вСПО в др. городе:</t>
  </si>
  <si>
    <t>Списки учащихся выбывших в СПО, в связи с нежелание обучаться, другие причины:</t>
  </si>
  <si>
    <t>ИТОГО</t>
  </si>
  <si>
    <t>Всего</t>
  </si>
  <si>
    <t>3 кл.</t>
  </si>
  <si>
    <r>
      <t>Другие причины</t>
    </r>
    <r>
      <rPr>
        <sz val="7"/>
        <rFont val="Calibri"/>
        <family val="2"/>
        <charset val="204"/>
      </rPr>
      <t>**</t>
    </r>
  </si>
  <si>
    <r>
      <t>Нежелание обучаться</t>
    </r>
    <r>
      <rPr>
        <sz val="7"/>
        <rFont val="Calibri"/>
        <family val="2"/>
        <charset val="204"/>
      </rPr>
      <t>*</t>
    </r>
  </si>
  <si>
    <r>
      <t>В учр. СПО в др. городе</t>
    </r>
    <r>
      <rPr>
        <sz val="7"/>
        <rFont val="Calibri"/>
        <family val="2"/>
        <charset val="204"/>
      </rPr>
      <t>*</t>
    </r>
  </si>
  <si>
    <r>
      <t>в СПО</t>
    </r>
    <r>
      <rPr>
        <sz val="7"/>
        <rFont val="Calibri"/>
        <family val="2"/>
        <charset val="204"/>
      </rPr>
      <t>*</t>
    </r>
  </si>
  <si>
    <t>в др. школу города</t>
  </si>
  <si>
    <t>выезд</t>
  </si>
  <si>
    <t>по причинам</t>
  </si>
  <si>
    <t>всего</t>
  </si>
  <si>
    <t>Выбыло, чел.</t>
  </si>
  <si>
    <t>Прибыло, чел.</t>
  </si>
  <si>
    <t>Кол-во уч-ся на начало уч. года  по ОО-1, чел.</t>
  </si>
  <si>
    <t>11г</t>
  </si>
  <si>
    <t>11в</t>
  </si>
  <si>
    <t>11б</t>
  </si>
  <si>
    <t>11а</t>
  </si>
  <si>
    <t>9д</t>
  </si>
  <si>
    <t>9г</t>
  </si>
  <si>
    <t>9в</t>
  </si>
  <si>
    <t>9б</t>
  </si>
  <si>
    <t>9а</t>
  </si>
  <si>
    <t>направленность</t>
  </si>
  <si>
    <t>другой класс (внутренний перевод)</t>
  </si>
  <si>
    <t>1- 4 кл.</t>
  </si>
  <si>
    <t>СОШ 6 (КРО)</t>
  </si>
  <si>
    <t>Кол-во опекаемых</t>
  </si>
  <si>
    <t>Окончили      с одной «3» (чел.)</t>
  </si>
  <si>
    <t>Окончили     на  «4», «5» (чел.)</t>
  </si>
  <si>
    <t>Окончили  на отлично (чел.)</t>
  </si>
  <si>
    <t>Качественная успеваемость (%)</t>
  </si>
  <si>
    <t>Общая успеваемость (%)</t>
  </si>
  <si>
    <t>Количество учащихся  безотметочной         системы</t>
  </si>
  <si>
    <t>Количество учащихся на конец  полугодия</t>
  </si>
  <si>
    <t>Количество учащихся  на начало года</t>
  </si>
  <si>
    <t>СОШ 2 (КРО)</t>
  </si>
  <si>
    <t>СОО</t>
  </si>
  <si>
    <t>ООО</t>
  </si>
  <si>
    <t>НОО</t>
  </si>
  <si>
    <t xml:space="preserve">СОШ №8 </t>
  </si>
  <si>
    <t>0</t>
  </si>
  <si>
    <t>СОШ № 6</t>
  </si>
  <si>
    <t>СОШ № 5</t>
  </si>
  <si>
    <t>СОШ № 4</t>
  </si>
  <si>
    <t>СОШ №3</t>
  </si>
  <si>
    <t>СОШ №2</t>
  </si>
  <si>
    <t>СОШ № 1</t>
  </si>
  <si>
    <t>Гимназия</t>
  </si>
  <si>
    <t>4</t>
  </si>
  <si>
    <t>3</t>
  </si>
  <si>
    <t>1</t>
  </si>
  <si>
    <t>5</t>
  </si>
  <si>
    <t>СОШ № 7</t>
  </si>
  <si>
    <t>соо</t>
  </si>
  <si>
    <t>ооо</t>
  </si>
  <si>
    <t>ноо</t>
  </si>
  <si>
    <t>Всего по МО</t>
  </si>
  <si>
    <t>СОШ №8</t>
  </si>
  <si>
    <t>СОШ №6</t>
  </si>
  <si>
    <t>СОШ №5</t>
  </si>
  <si>
    <t>СОШ №4</t>
  </si>
  <si>
    <t>СОШ №1</t>
  </si>
  <si>
    <t>наименование ОО</t>
  </si>
  <si>
    <t>Распределение учащихся по группам здоровья в 2017-2018 уч. году (чел.)</t>
  </si>
  <si>
    <t>4. Информация о распределении учащихся по группам здоровья</t>
  </si>
  <si>
    <t>Результативность обучения</t>
  </si>
  <si>
    <t xml:space="preserve">Фамилия, Имя, Отчество </t>
  </si>
  <si>
    <t>Форма обучения*</t>
  </si>
  <si>
    <t>Форма   реализации образовательной программы*</t>
  </si>
  <si>
    <t>Реквизиты приказа об организации обучения в различных формах (о форме реализации образ. программы)</t>
  </si>
  <si>
    <t>Планируемые сроки обучения в данной форме</t>
  </si>
  <si>
    <t>В каком классе (группе)  обучается</t>
  </si>
  <si>
    <t>Статус обучающегося (ОВЗ, ребенок-инвалид)</t>
  </si>
  <si>
    <t>очно-заочная</t>
  </si>
  <si>
    <t>заочная</t>
  </si>
  <si>
    <t>ИУП</t>
  </si>
  <si>
    <t>ДО</t>
  </si>
  <si>
    <t>ДО, ДОТ</t>
  </si>
  <si>
    <t>ДОТ</t>
  </si>
  <si>
    <t>заочная (самообр)</t>
  </si>
  <si>
    <t>заочная (семейная)</t>
  </si>
  <si>
    <t>Количество учащихся на конец полугодия</t>
  </si>
  <si>
    <t>Распределение учащихся по группам здоровья в 2018-2019 уч. году (чел.)</t>
  </si>
  <si>
    <t>Выбыл  Приказ № 202 от 28.12.18</t>
  </si>
  <si>
    <t>МБОУ СОШ №1</t>
  </si>
  <si>
    <t>МБОУ СОШ №2</t>
  </si>
  <si>
    <t>МБОУ СОШ №3</t>
  </si>
  <si>
    <t>МБОУ СОШ №4</t>
  </si>
  <si>
    <t>МБОУ СОШ №5</t>
  </si>
  <si>
    <t>МБОУ СОШ №6</t>
  </si>
  <si>
    <t>МБОУ СОШ №8</t>
  </si>
  <si>
    <t>Гимназия №1</t>
  </si>
  <si>
    <t xml:space="preserve">2. Информация о результативности обучения (за год) учащихся, условно переведенных в следующий класс по итогам 2018-2019 (прошлого) уч. года
</t>
  </si>
  <si>
    <t>ОО</t>
  </si>
  <si>
    <t>Успеваемость за год</t>
  </si>
  <si>
    <r>
      <t xml:space="preserve">3.Информация о количественных и качественных показателях учебной работы в общеобразовательных организациях по итогам 2019-2020 учебного года                                        </t>
    </r>
    <r>
      <rPr>
        <b/>
        <i/>
        <sz val="10"/>
        <color theme="1"/>
        <rFont val="Calibri"/>
        <family val="2"/>
        <charset val="204"/>
        <scheme val="minor"/>
      </rPr>
      <t xml:space="preserve">(СОШ №2 и СОШ №6 данную таблицу заполняют отдельно для общеобразовательных классов и классов обучающихся по адаптированным образовательным программам)                  </t>
    </r>
    <r>
      <rPr>
        <b/>
        <sz val="11"/>
        <color theme="1"/>
        <rFont val="Calibri"/>
        <family val="2"/>
        <charset val="204"/>
        <scheme val="minor"/>
      </rPr>
      <t xml:space="preserve">   </t>
    </r>
  </si>
  <si>
    <t>Количество учащихся на дому</t>
  </si>
  <si>
    <t>из них, инвалидов</t>
  </si>
  <si>
    <t>ШС № 7</t>
  </si>
  <si>
    <t>Количество пропущенных уроков/  из них по болезни</t>
  </si>
  <si>
    <t>Кол-во уч-ся на дому/ инвалидов</t>
  </si>
  <si>
    <t>Количество учащихся на дому/инвалидов</t>
  </si>
  <si>
    <t>общая успеваемость</t>
  </si>
  <si>
    <t>качественная успеваемость</t>
  </si>
  <si>
    <t>СОУ</t>
  </si>
  <si>
    <t>2014-2015</t>
  </si>
  <si>
    <t>2015-2016</t>
  </si>
  <si>
    <t>2016-2017</t>
  </si>
  <si>
    <t>2017-2018</t>
  </si>
  <si>
    <t>2018-2019</t>
  </si>
  <si>
    <t>2019-2020</t>
  </si>
  <si>
    <t>Без классов ККО</t>
  </si>
  <si>
    <t>С классами ККО</t>
  </si>
  <si>
    <t>успеваемость</t>
  </si>
  <si>
    <t>качество</t>
  </si>
  <si>
    <t xml:space="preserve">5. Информация об учащихся 9, 11 классов, не успевающих 
по итогам 2019-2020 учебного года
</t>
  </si>
  <si>
    <t>6.Информация об учащихся, получающих общее образование в различных формах, и (или) осваивающих общеобразовательные программы в различных формах в 2019-2020 учебном году (приказ ДО от 22.05.2015 № 454)</t>
  </si>
  <si>
    <t>Общеобразовательная организация</t>
  </si>
  <si>
    <t>7. Информация об обучающихся 11 классов, претендующих на получение аттестата с отличием в 2019-2020 учебном году</t>
  </si>
  <si>
    <t xml:space="preserve">7. Информация об учащихся 9 классов, 
претендующих на получение аттестата с отличием в 2019-2020 уч. году
</t>
  </si>
  <si>
    <t>8. Распределение учащихся по сменам обучения в 2019-2020 учебного году</t>
  </si>
  <si>
    <t>Черняева Полина Вадимовна</t>
  </si>
  <si>
    <t>Назаренко Григорий Андреевич</t>
  </si>
  <si>
    <t>Мирзалиева Камилия Ферзалиевна</t>
  </si>
  <si>
    <t>Петровский Владимир Федорович</t>
  </si>
  <si>
    <t>Рудобаба Арина Евгеньевна</t>
  </si>
  <si>
    <t>Шафиков Родион Анатольевич</t>
  </si>
  <si>
    <t>Евпатченко Валерия Денисовна</t>
  </si>
  <si>
    <t>11 А</t>
  </si>
  <si>
    <t>Зарудная Софья Сергеевна</t>
  </si>
  <si>
    <t>Ивановская Екатерина Павловна</t>
  </si>
  <si>
    <t>Чебыкина Дарья Алексеевна</t>
  </si>
  <si>
    <t>Комарова Вероника Вячеславовна</t>
  </si>
  <si>
    <t>Комарова Ульяна Вячеславовна</t>
  </si>
  <si>
    <t>Яковлева Дарья Олеговна</t>
  </si>
  <si>
    <t>Булаева Лиза Руслановна</t>
  </si>
  <si>
    <t>11 Б</t>
  </si>
  <si>
    <t>Кириллов Михаил Дмитриевич</t>
  </si>
  <si>
    <t>Алексеева Марина Сергеевна</t>
  </si>
  <si>
    <t>11 В</t>
  </si>
  <si>
    <t>Ходыкин Дмитрий Игоревич</t>
  </si>
  <si>
    <t>Канева Дарья Алексеевна</t>
  </si>
  <si>
    <t>Пятков Ярослав Дмитриевич</t>
  </si>
  <si>
    <t>Беткер Алиса Сергеевна</t>
  </si>
  <si>
    <t>Гультяева Дарья Евгеньевна</t>
  </si>
  <si>
    <t>Назарук Анастасия Максимовна</t>
  </si>
  <si>
    <t>Щербинина Дарья Вячеславовна</t>
  </si>
  <si>
    <t>Вторушина Ольга Евгеньевна</t>
  </si>
  <si>
    <t>Нигматулина Ксения Владиславовна</t>
  </si>
  <si>
    <t>Метелева София Эдуардовна</t>
  </si>
  <si>
    <t>Попова Владислава Олеговна</t>
  </si>
  <si>
    <t>Ковалева Элеонора Алексеевна</t>
  </si>
  <si>
    <t>Галочкин Иван Александрович</t>
  </si>
  <si>
    <t>Еремин Михаил Вадимович</t>
  </si>
  <si>
    <t>Охлопков Андрей Алексеевич</t>
  </si>
  <si>
    <t>Путиловский Артем Вячеславович</t>
  </si>
  <si>
    <t>Шиповалова Алина Андреевна</t>
  </si>
  <si>
    <t>Фоминых Глеб Данилович</t>
  </si>
  <si>
    <t xml:space="preserve">Юмашева  Полина Рустамовна </t>
  </si>
  <si>
    <t>Неупокоева Евнения Владимировна</t>
  </si>
  <si>
    <t>Буфиус Ирина Александровна</t>
  </si>
  <si>
    <t>Ревякина Маргарита Евгеньевна</t>
  </si>
  <si>
    <t>Секачёв Артём Андреевич</t>
  </si>
  <si>
    <t>Канева Влада Витальевна</t>
  </si>
  <si>
    <t>Кашина-Просолова Емилия Вячеславовна</t>
  </si>
  <si>
    <t>Манвелян Екатерина Руслановна</t>
  </si>
  <si>
    <t>Лошакова Ксения Дмитриевна</t>
  </si>
  <si>
    <t>Рябенькая Дарья Дмитриевна</t>
  </si>
  <si>
    <t>Гундерчук Анастасия Валерьевна</t>
  </si>
  <si>
    <t>Бакиева Регина Ринатовна</t>
  </si>
  <si>
    <t>Бровина Виктория Дмитриевна</t>
  </si>
  <si>
    <t>Мартюшова Дарья Николаевна</t>
  </si>
  <si>
    <t>Таушева Алина Ринатовна</t>
  </si>
  <si>
    <t>Макарова Анастасия Александровна</t>
  </si>
  <si>
    <t>Миненко Софья Алексеевна</t>
  </si>
  <si>
    <t>Михайловская Ярослава Михайловна</t>
  </si>
  <si>
    <t>Серенко Мария Андреевна</t>
  </si>
  <si>
    <t>Солонина Дарья Дмитриевна</t>
  </si>
  <si>
    <t>Токарева Екатерина Кирилловна</t>
  </si>
  <si>
    <t>Едиханова Камилла Руслановна</t>
  </si>
  <si>
    <t>Мышленникова Елизавета Евгеньевна</t>
  </si>
  <si>
    <t>Сазонов Максим Денисович</t>
  </si>
  <si>
    <t>Орлова Ирина Алексеевна</t>
  </si>
  <si>
    <t>Ильиных Анастасия Сергеевна</t>
  </si>
  <si>
    <t>11А</t>
  </si>
  <si>
    <t>Орлов Андрей Денисович</t>
  </si>
  <si>
    <t>Шишелова Анна Владимировна</t>
  </si>
  <si>
    <t>9А</t>
  </si>
  <si>
    <t>Симкин Владимир Александрович</t>
  </si>
  <si>
    <t>9Г</t>
  </si>
  <si>
    <t>Глухих Анастасия Евгеньевна</t>
  </si>
  <si>
    <t>9Д</t>
  </si>
  <si>
    <t>Кондратенко Анастасия Васильевна</t>
  </si>
  <si>
    <t>Шинкоренко Алина Игоревна</t>
  </si>
  <si>
    <t>11Б</t>
  </si>
  <si>
    <t>Юсупов Озодбек Камбаралиевич</t>
  </si>
  <si>
    <t>Окунева Екатерина Игоревна</t>
  </si>
  <si>
    <t>Мелен Алексей Дмитриевич</t>
  </si>
  <si>
    <t>Ефимов Тимофей Павлович</t>
  </si>
  <si>
    <t>9Б</t>
  </si>
  <si>
    <t>Зяблицева Екатерина Александровна</t>
  </si>
  <si>
    <t>9В</t>
  </si>
  <si>
    <t>Косыгина Анастасия Сергеевна</t>
  </si>
  <si>
    <t>Черешня Екатерина Дмитриевна</t>
  </si>
  <si>
    <t>Тарасов Антон Олегович</t>
  </si>
  <si>
    <t>Пономарев Евгений Павлович</t>
  </si>
  <si>
    <t>Шушунов Кирилл Валерьевич</t>
  </si>
  <si>
    <t>Гармаш Виктория Александровна</t>
  </si>
  <si>
    <t>Захарова Анна Андреевна</t>
  </si>
  <si>
    <t>Куксин Иван Николаевич</t>
  </si>
  <si>
    <t>Савельева Анастасия Ивановна</t>
  </si>
  <si>
    <t>Симачкова Оксана Юрьевна</t>
  </si>
  <si>
    <t>Чеботарева Мария Александровна</t>
  </si>
  <si>
    <t>Умирзакова Эвелина Ринатовна</t>
  </si>
  <si>
    <t>Комарова Эльвира Игоревна</t>
  </si>
  <si>
    <t>Рыбьякова Елена Юрьевна</t>
  </si>
  <si>
    <t>Хромов Иван Дмитриевич</t>
  </si>
  <si>
    <t>Шардина Светлана Сергеевна</t>
  </si>
  <si>
    <t>Скидина  Мария Юрьевна</t>
  </si>
  <si>
    <t>9и</t>
  </si>
  <si>
    <t>Иванова Полина Андреевна</t>
  </si>
  <si>
    <t>Ковалева Екатерина Олеговна</t>
  </si>
  <si>
    <t xml:space="preserve">Середа Виктория Владимировна </t>
  </si>
  <si>
    <t>Черевичко Валентина Сергеевна</t>
  </si>
  <si>
    <t>Барсуков Алексей Федорович</t>
  </si>
  <si>
    <t>Русакова Валерия Александровна</t>
  </si>
  <si>
    <t>Лабунец Алена Павловна</t>
  </si>
  <si>
    <t>Белкина Анна Александровна</t>
  </si>
  <si>
    <t>Белинская Кристина Александровна</t>
  </si>
  <si>
    <t>Дмитриева Ксения Андреевна</t>
  </si>
  <si>
    <t>Мазикова Анастасия Ивановна</t>
  </si>
  <si>
    <t>Малиновкин Всеволод Владиславович</t>
  </si>
  <si>
    <t>Махмутова Элина Владимировна</t>
  </si>
  <si>
    <t>Уразалеева Карина Илнуровна</t>
  </si>
  <si>
    <t>Фаттахова Зарина Рашидовна</t>
  </si>
  <si>
    <t>Исмаилова Альбина Газисовна</t>
  </si>
  <si>
    <t>Баева Анна Евгеньевна</t>
  </si>
  <si>
    <t>Кожемяко Елизавета Алексеевна</t>
  </si>
  <si>
    <t>Ладыженская Полина Владимировна</t>
  </si>
  <si>
    <t>Ханнанова Лина Рамильевна</t>
  </si>
  <si>
    <t>Войков Денис Вячеславович</t>
  </si>
  <si>
    <t>9п</t>
  </si>
  <si>
    <t>Школа №7</t>
  </si>
  <si>
    <t>Гимн. 1</t>
  </si>
  <si>
    <t>ШКОЛА №7</t>
  </si>
  <si>
    <t>Сиваков дмитрий Александрович</t>
  </si>
  <si>
    <t>математика</t>
  </si>
  <si>
    <t>сдал</t>
  </si>
  <si>
    <t>Плотникова Маргарита Дмитриевна</t>
  </si>
  <si>
    <t>русский язык</t>
  </si>
  <si>
    <t>сдала, определен статус ребенок с ОВЗ/ заключение ТПМПК от 20.06.2019г. №704</t>
  </si>
  <si>
    <t>Нариманова Диана Гаметовна</t>
  </si>
  <si>
    <t>русский язык, математика, окружающий мир</t>
  </si>
  <si>
    <t>не сдала, пролонгировано обучение во 2 классе/определен статус ребенок с ОВЗ / заключение ТПМПК  от 03.10.19г №804</t>
  </si>
  <si>
    <t>Лиман Александр Васильевич</t>
  </si>
  <si>
    <t>пролонгировано обучение в 3 классе, определен статус ребенок с ОВЗ/ заключение ТММПК от27.05.19г. №578</t>
  </si>
  <si>
    <t>Лукьяненко Владислав Александрович</t>
  </si>
  <si>
    <t>не сдал, определен статус ребенка с ОВЗ /заключение ТПМПК от 25.02.20г. №261</t>
  </si>
  <si>
    <t>Буга Егор Иванович</t>
  </si>
  <si>
    <t>СОШ 1</t>
  </si>
  <si>
    <t>Геометрия</t>
  </si>
  <si>
    <t>успевает</t>
  </si>
  <si>
    <t>Кислякова Регина Дмитриевна</t>
  </si>
  <si>
    <t>геометрия, практикум по алгебре</t>
  </si>
  <si>
    <t>сдала</t>
  </si>
  <si>
    <t>Суворов Святослав Павлович</t>
  </si>
  <si>
    <t>алгебра, практикум по алгебре</t>
  </si>
  <si>
    <t>Чусова Дарья Александровна</t>
  </si>
  <si>
    <t xml:space="preserve"> практикум по алгебре</t>
  </si>
  <si>
    <t>Ишимцева Снежана Сергеевна</t>
  </si>
  <si>
    <t>геометрия</t>
  </si>
  <si>
    <t>Прохоренко Алина Витальевна</t>
  </si>
  <si>
    <t>алгебра</t>
  </si>
  <si>
    <t>Туева Валентина Александровна</t>
  </si>
  <si>
    <t>алгебра, геометрия</t>
  </si>
  <si>
    <t>Глушкова Анастасия Алексеевна</t>
  </si>
  <si>
    <t>практикум по алгебре</t>
  </si>
  <si>
    <t>Комаров Иван Александрович</t>
  </si>
  <si>
    <t>русский язык, алгебра, физика</t>
  </si>
  <si>
    <t>Резников Данил Игоревич</t>
  </si>
  <si>
    <t>литература, геометрия</t>
  </si>
  <si>
    <t>Конев Кирилл Андреевич</t>
  </si>
  <si>
    <t>алгебра, геометрия, практикум по алгебре</t>
  </si>
  <si>
    <t>Кондра Александр Дмитриевич</t>
  </si>
  <si>
    <t>не успевает</t>
  </si>
  <si>
    <t>Гальчевский Иван Сергеевич</t>
  </si>
  <si>
    <t>история</t>
  </si>
  <si>
    <t>Пачганов Яков Сергеевич</t>
  </si>
  <si>
    <t>русский язык, литература</t>
  </si>
  <si>
    <t>сдал(а)</t>
  </si>
  <si>
    <t>Олейникова Амалия Владимировна</t>
  </si>
  <si>
    <t>алгебра, геометрия, физика</t>
  </si>
  <si>
    <t>Краселюк Никита Ильич</t>
  </si>
  <si>
    <t>повторный год</t>
  </si>
  <si>
    <t>Хозяинов Александр Николаевич</t>
  </si>
  <si>
    <t>русский язык, алгебра, геометрия, география, всеобщая история, история России, химия,физика</t>
  </si>
  <si>
    <t>Монин Руслан Ильнурович</t>
  </si>
  <si>
    <t>русский язык, алгебра, геометрия, информатика, история России, химия,физика</t>
  </si>
  <si>
    <t>не сдал(а)</t>
  </si>
  <si>
    <t>выбыл</t>
  </si>
  <si>
    <t>приказ № 222 от 26.11.2019г.</t>
  </si>
  <si>
    <t>Киселев Олег Андреевич</t>
  </si>
  <si>
    <t>Русский язык Русский родной язык</t>
  </si>
  <si>
    <t>Проскуряков Артём Николаевич</t>
  </si>
  <si>
    <t>Русский язык, Математика</t>
  </si>
  <si>
    <t>не сдал</t>
  </si>
  <si>
    <t>Бобова Александра Сергеевна</t>
  </si>
  <si>
    <t>Русский язык</t>
  </si>
  <si>
    <t>Нишанов Камронбек Фуркатович</t>
  </si>
  <si>
    <t>Русский язык, Иностранный язык</t>
  </si>
  <si>
    <t>Стерхов Константин Алексеевич</t>
  </si>
  <si>
    <t>математика, русский язык , иностранный язык, литература, обществознание, русский родной язык, родная литература, всеобщая история</t>
  </si>
  <si>
    <t>Бизня Алеся Анатольевна</t>
  </si>
  <si>
    <t xml:space="preserve">Алиева Альбина Ихтиёрхоновна </t>
  </si>
  <si>
    <t xml:space="preserve">Нумонов Абдуллоджон Фарходжонович </t>
  </si>
  <si>
    <t>Рахмушева Зимфира Алмасовна</t>
  </si>
  <si>
    <t>Вихрова Анастасия Валерьевна</t>
  </si>
  <si>
    <t>математика, русский язык, иностранный язык</t>
  </si>
  <si>
    <t>Лакатош Анна Викторовна</t>
  </si>
  <si>
    <t>русский язык, иностранный язык</t>
  </si>
  <si>
    <t>Малюгина Дарья Егоровна</t>
  </si>
  <si>
    <t>математика, русский язык</t>
  </si>
  <si>
    <t>Колинько Даниил Дмитриевич</t>
  </si>
  <si>
    <t>математика, иностранный язык, литература, география</t>
  </si>
  <si>
    <t xml:space="preserve">Решетников Анатолий Леонидович </t>
  </si>
  <si>
    <t>Корочкина Александра Александровна</t>
  </si>
  <si>
    <t>Фомин Артем Андреевич</t>
  </si>
  <si>
    <t>литература, алгебра, биология, история России</t>
  </si>
  <si>
    <t>Синебок Илья Сергеевич</t>
  </si>
  <si>
    <t>Кудренко Алена Юрьевна</t>
  </si>
  <si>
    <t>русский язык, алгебра</t>
  </si>
  <si>
    <t>Зятьков Юрий Сергеевич</t>
  </si>
  <si>
    <t>литература, геометрия, алгебра, география, история России</t>
  </si>
  <si>
    <t>Измайлова Надежда Степановна</t>
  </si>
  <si>
    <t>русский язык, геометрия, алгебра</t>
  </si>
  <si>
    <t>Тихонов Данил Сергеевич</t>
  </si>
  <si>
    <t>геометрия, алгебра</t>
  </si>
  <si>
    <t>Юрчак Кирилл Сергеевич</t>
  </si>
  <si>
    <t>геометрия, алгебра, химия</t>
  </si>
  <si>
    <t>Вольхин Виталий Вячеславович</t>
  </si>
  <si>
    <t>Украинцев Савелий Федорович</t>
  </si>
  <si>
    <t>МБОУ "Гимназия №1"</t>
  </si>
  <si>
    <t>Галиуллин Артур Маратович</t>
  </si>
  <si>
    <t>Станьковский Марк Алексеевич</t>
  </si>
  <si>
    <t>Хакимов Ярослав Артемович</t>
  </si>
  <si>
    <t>Кандалян Арсений Эдгарович</t>
  </si>
  <si>
    <t>Эдин Мэриам</t>
  </si>
  <si>
    <t>русский язык, литература, немецкий язык, английский язык, биология, математика</t>
  </si>
  <si>
    <t xml:space="preserve">Сабанчиев Тагир Загирович </t>
  </si>
  <si>
    <t>Агеев Никита Андреевич</t>
  </si>
  <si>
    <t>математика, русский язык, история, литература</t>
  </si>
  <si>
    <t xml:space="preserve">Мищенков Борис Сергеевич </t>
  </si>
  <si>
    <t xml:space="preserve">Басов Данил Александрович </t>
  </si>
  <si>
    <t>русский язык, математика, литература</t>
  </si>
  <si>
    <t xml:space="preserve">Неклюдова Анастасия Михайловна </t>
  </si>
  <si>
    <t>Даник Екатерина Константиновна</t>
  </si>
  <si>
    <t xml:space="preserve">Ершов Денис Витальевич </t>
  </si>
  <si>
    <t>русский язык, английский язык</t>
  </si>
  <si>
    <t xml:space="preserve">Гуль Максим Владимирович </t>
  </si>
  <si>
    <t>русский язык, математика, литература, английский язык</t>
  </si>
  <si>
    <t xml:space="preserve">Лазар Кирилл Анатольевич </t>
  </si>
  <si>
    <t>английский язык</t>
  </si>
  <si>
    <t xml:space="preserve">Смоков Кирилл Павлович </t>
  </si>
  <si>
    <t>русский язык, литература, геометрия, алгебра, история, обществознание, английский язык, немецкий язык</t>
  </si>
  <si>
    <t xml:space="preserve">Рептухов Сергей Евгеньевич </t>
  </si>
  <si>
    <t xml:space="preserve">русский язык, литература, история, обществознание, английский язык, немецкий язык </t>
  </si>
  <si>
    <t>Бирев Леонид Алексеевич</t>
  </si>
  <si>
    <t>русский язык, геометрия, история, обществознание, английский язык, алгебра</t>
  </si>
  <si>
    <t xml:space="preserve">Зятькова Мария Васильевна </t>
  </si>
  <si>
    <t xml:space="preserve">Толда Анастасия Владимировна </t>
  </si>
  <si>
    <t>русский язык, литература, алгебра, геометрия</t>
  </si>
  <si>
    <t xml:space="preserve">Троц Таисия Владимировна </t>
  </si>
  <si>
    <t xml:space="preserve">Семушкин Арсений Александрович </t>
  </si>
  <si>
    <t>химия</t>
  </si>
  <si>
    <t xml:space="preserve">Монастырев Александр Олегович </t>
  </si>
  <si>
    <t xml:space="preserve">Гюнашов Илхам Агшин оглы </t>
  </si>
  <si>
    <t>биология, геометрия, химия, физика, алгебра</t>
  </si>
  <si>
    <t xml:space="preserve">Колесниченко Владимир Александрович </t>
  </si>
  <si>
    <t xml:space="preserve">Кугуш Лиссана Борисовна </t>
  </si>
  <si>
    <t>биология, физика, алгебра, геометрия</t>
  </si>
  <si>
    <t>Куклин Артем Александрович</t>
  </si>
  <si>
    <t>Юнусов Илья Васильевич</t>
  </si>
  <si>
    <t>Григорова Дана Андреевна</t>
  </si>
  <si>
    <t>Фролова Леонид Андреевич</t>
  </si>
  <si>
    <t>Рязанова Алина Рустамовна</t>
  </si>
  <si>
    <t>химия, геометрия</t>
  </si>
  <si>
    <t>Гасанов Рамазан Магарамович</t>
  </si>
  <si>
    <t>алгебра и начала анализа, геометрия, русский язык</t>
  </si>
  <si>
    <t>Пешков Сергей Викторович</t>
  </si>
  <si>
    <t>алгебра и начала анализа, геометрия, русский язык, литература, химия</t>
  </si>
  <si>
    <t>Джанаев Руслан Сосланович</t>
  </si>
  <si>
    <t>алгебра и начала анализа, геометрия</t>
  </si>
  <si>
    <t>Клевакин Егор Ильич</t>
  </si>
  <si>
    <t>алгебра и начала анализа</t>
  </si>
  <si>
    <t>Кондрашев Егор Андреевич</t>
  </si>
  <si>
    <t>Першин Павел Александрович</t>
  </si>
  <si>
    <t>алгебра и начала анализа, геометрия, история, обществознание</t>
  </si>
  <si>
    <t>Решетников Михаил Иванович</t>
  </si>
  <si>
    <t>алгебра и начала анализа, русский язык</t>
  </si>
  <si>
    <t>Шашков Прохор Евгеньевич</t>
  </si>
  <si>
    <t>Шишкин Матвей Олегович</t>
  </si>
  <si>
    <t>Сарженко Евгения Вячеславовна</t>
  </si>
  <si>
    <t>Брагин Степан Иванович</t>
  </si>
  <si>
    <t>СОШ № 2</t>
  </si>
  <si>
    <t>Якушина Нигина Акмаловна</t>
  </si>
  <si>
    <t xml:space="preserve">сдала </t>
  </si>
  <si>
    <t xml:space="preserve">Мокин Илья Вадимович </t>
  </si>
  <si>
    <t xml:space="preserve">математика, русский язык </t>
  </si>
  <si>
    <t>ПМПК</t>
  </si>
  <si>
    <t xml:space="preserve">Захаров Степан Сергеевич </t>
  </si>
  <si>
    <t>алгебра, геометрия, русский язык, биология</t>
  </si>
  <si>
    <t>Соловьева Арина Александровна</t>
  </si>
  <si>
    <t>СОШ 3</t>
  </si>
  <si>
    <t>Кадырова Кристина Ренатовна</t>
  </si>
  <si>
    <t xml:space="preserve"> сдала, ПМПК</t>
  </si>
  <si>
    <t>Аскаров Омотбек Ахмаджонович</t>
  </si>
  <si>
    <t>русский язык, иностранный язык, математика</t>
  </si>
  <si>
    <t>частично сдал, ПМПК</t>
  </si>
  <si>
    <t>Павлюкова Ксения Павловна</t>
  </si>
  <si>
    <t>частично сдала, ПМПК</t>
  </si>
  <si>
    <t>Ерёмин Богдан Олегович</t>
  </si>
  <si>
    <t>Истомин Арсений Владимирович</t>
  </si>
  <si>
    <t>Критинин Максим Яковлевич</t>
  </si>
  <si>
    <t>русский язык, математика</t>
  </si>
  <si>
    <t>Мороков Кирилл Алексеевич</t>
  </si>
  <si>
    <t>Пушкарёв Ярослав Сергеевич</t>
  </si>
  <si>
    <t>Сергиенко Полина Сергеевна</t>
  </si>
  <si>
    <t>Лабзина Софья Анатольевна</t>
  </si>
  <si>
    <t>иностранный язык</t>
  </si>
  <si>
    <t>Шихов Даниил Денисович</t>
  </si>
  <si>
    <t>Некрасов Илья Александрович</t>
  </si>
  <si>
    <t>Елизаров Артём Евгеньевич</t>
  </si>
  <si>
    <t>Тунгусов Кирилл Васильевич</t>
  </si>
  <si>
    <t>русский язык, география, математика</t>
  </si>
  <si>
    <t>Уматов Умат Бохридинович</t>
  </si>
  <si>
    <t>Функ Дмитрий Алексеевич</t>
  </si>
  <si>
    <t>Функ Максим Алексеевич</t>
  </si>
  <si>
    <t>Абдужабборов Фердаус Фазлиддинович</t>
  </si>
  <si>
    <t>Зырянова Валерия Сергеевна</t>
  </si>
  <si>
    <t>русский язык, литература, математика</t>
  </si>
  <si>
    <t>Куклин Павел Александрович</t>
  </si>
  <si>
    <t>Ослина Ксения Игоревна</t>
  </si>
  <si>
    <t>русский язык, алгебра, физика, геометрия, литература</t>
  </si>
  <si>
    <t>Черепенко Александр Михайлович</t>
  </si>
  <si>
    <t>Джафарова Гюльчохра Эльхан кызы</t>
  </si>
  <si>
    <t>Ерусланов Илья Сергеевич</t>
  </si>
  <si>
    <t>алгебра, геометрия, иностранный язык</t>
  </si>
  <si>
    <t>Лямкин Максим Алексеевич</t>
  </si>
  <si>
    <t>Могильникова Мария Владимировна</t>
  </si>
  <si>
    <t>алгебра, геометрия, иностранный язык, география, история, физика</t>
  </si>
  <si>
    <t>Батенева Татьяна Александровна</t>
  </si>
  <si>
    <t>Кононок Илья Андреевич</t>
  </si>
  <si>
    <t>Манылов Марк Сергеевич</t>
  </si>
  <si>
    <t>информатика</t>
  </si>
  <si>
    <t>Нугманов Радмир Русланович</t>
  </si>
  <si>
    <t>02.06.2004</t>
  </si>
  <si>
    <t>Ильиных Никита Антонович</t>
  </si>
  <si>
    <t>30.12.2004</t>
  </si>
  <si>
    <t>Кузьмин Никита Вадимович</t>
  </si>
  <si>
    <t>12.11.2003</t>
  </si>
  <si>
    <t>Слинкин Данил Сергеевич</t>
  </si>
  <si>
    <t>13.11.2003</t>
  </si>
  <si>
    <t>Беспрозванный Артур Евгеньевич</t>
  </si>
  <si>
    <t>21.07.2003</t>
  </si>
  <si>
    <t>иностранный язык, информатика, физика, литература, технология</t>
  </si>
  <si>
    <t>Харкавенко Оксана Николаевна</t>
  </si>
  <si>
    <t>02.03.2003</t>
  </si>
  <si>
    <t>информатика, химия, история, алгебра, геометрия</t>
  </si>
  <si>
    <t>Миронов Данил Дмитриевич</t>
  </si>
  <si>
    <t>01.02.2002</t>
  </si>
  <si>
    <t>Ефремов Алексей Вадимович</t>
  </si>
  <si>
    <t>17.10.2002</t>
  </si>
  <si>
    <t>Ивашкеев Артём Викторович</t>
  </si>
  <si>
    <t>05.06.2002</t>
  </si>
  <si>
    <t>частично сдал</t>
  </si>
  <si>
    <t>Непомнящих Александра Сергеевна</t>
  </si>
  <si>
    <t>11.08.2002</t>
  </si>
  <si>
    <t>Соколова Дарья Витальевна</t>
  </si>
  <si>
    <t>22.11.2002</t>
  </si>
  <si>
    <t>Мостовых Анатолий Сергеевич</t>
  </si>
  <si>
    <t>СОШ 4</t>
  </si>
  <si>
    <t>алгебра
русский язык</t>
  </si>
  <si>
    <t>Васильев Илья Андреевич</t>
  </si>
  <si>
    <t>алгебра, геометрия, русский язык</t>
  </si>
  <si>
    <t>Немалов Владимир Сергеевич</t>
  </si>
  <si>
    <t>Колесник Екатерина Александровна</t>
  </si>
  <si>
    <t>Давлетзянова Вероника Алексеевна</t>
  </si>
  <si>
    <t>Цуркан Дарья Евгеньевна</t>
  </si>
  <si>
    <t>Потоцкая Вера Сергеевна</t>
  </si>
  <si>
    <t>алгебра и начала математического анализа, обществознание</t>
  </si>
  <si>
    <t>Шабалкина Дарья Вячеславовна</t>
  </si>
  <si>
    <t>алгебра и начала математического анализа, геометрия, обществознание, информатика и ИКТ, русский язык, литература</t>
  </si>
  <si>
    <t>Чесновский Николай Павлович</t>
  </si>
  <si>
    <t>алгебра и начала математического анализа, геометрия</t>
  </si>
  <si>
    <t>Прудаев Павел Владиславович</t>
  </si>
  <si>
    <t>алгебра и начала математического анализа</t>
  </si>
  <si>
    <t>Павлов Максим Максимович</t>
  </si>
  <si>
    <t>алгебра и начала математического анализа, геометрия, обществознание, информатика и ИКТ, физика</t>
  </si>
  <si>
    <t>Лаврентьев Олег Юрьевич</t>
  </si>
  <si>
    <t>алгебра и начала математического анализа, геометрия, обществознание, информатика и ИКТ</t>
  </si>
  <si>
    <t>Азанова Диана Дамировна</t>
  </si>
  <si>
    <t>СОШ 5</t>
  </si>
  <si>
    <t>алгебра, русский язык</t>
  </si>
  <si>
    <t>Бардин Максим Владимирович</t>
  </si>
  <si>
    <t>алгебра, геометрия, русский язык, литература</t>
  </si>
  <si>
    <t>Сагдеев Дамир Фаткулович</t>
  </si>
  <si>
    <t>Хорьков Илья Иванович</t>
  </si>
  <si>
    <t>Ниязов Дамир Рафисович</t>
  </si>
  <si>
    <t xml:space="preserve">алгебра, геометрия, русский язык, литература, обществознание, ОБЖ, химия, информатика </t>
  </si>
  <si>
    <t>Жумабаева Лайла Джамоловна</t>
  </si>
  <si>
    <t>Белозерова Дарья Игоревна</t>
  </si>
  <si>
    <t>Горбачев Матвей Анатольевич</t>
  </si>
  <si>
    <t>Носов Данила Степанович</t>
  </si>
  <si>
    <t>СОШ 6</t>
  </si>
  <si>
    <t>русский язык математика</t>
  </si>
  <si>
    <t>Гурышкин Максим Витальевич</t>
  </si>
  <si>
    <t xml:space="preserve">русский язык математика окружающий мир </t>
  </si>
  <si>
    <t>Черкашина Анна Алексеевна</t>
  </si>
  <si>
    <t>Филип Модест Васильевич</t>
  </si>
  <si>
    <t xml:space="preserve">Гребенкина Элеонора Вячеславовна </t>
  </si>
  <si>
    <t xml:space="preserve">Мадемилов Азим Изатович </t>
  </si>
  <si>
    <t xml:space="preserve">русский язык математика окружающий мир литературное чтение </t>
  </si>
  <si>
    <t xml:space="preserve">Чукреева Мирослава Игоревна  </t>
  </si>
  <si>
    <t>Выбыла. Приказ №  96 от 28.11.2019</t>
  </si>
  <si>
    <t xml:space="preserve">Ходжаев Давид Юнусович  </t>
  </si>
  <si>
    <t xml:space="preserve"> успевает</t>
  </si>
  <si>
    <t>Бараболя Иван Валерьевич</t>
  </si>
  <si>
    <t xml:space="preserve">Медведев Владимир Николаевич </t>
  </si>
  <si>
    <t xml:space="preserve">Мусабирова Рената Рустамовна </t>
  </si>
  <si>
    <t>Хозяинов Алексей Андреевич</t>
  </si>
  <si>
    <t xml:space="preserve">Павлюк Максим Алексеевич                                </t>
  </si>
  <si>
    <t>Лисичкин Алексей Андреевич</t>
  </si>
  <si>
    <t>Варванский Денис Сергеевич</t>
  </si>
  <si>
    <t>Лазарева Екатерина Евгеньевна</t>
  </si>
  <si>
    <t>Мамонов Вячеслав Михайлович</t>
  </si>
  <si>
    <t xml:space="preserve"> математика</t>
  </si>
  <si>
    <t>Мамаджанов Мухамаджон Орифджонович</t>
  </si>
  <si>
    <t>русский язык математкиа</t>
  </si>
  <si>
    <t xml:space="preserve">Меньшиков Тимофей Евгеньевич </t>
  </si>
  <si>
    <t>Математика</t>
  </si>
  <si>
    <t>Смолеев Георгий Олегович</t>
  </si>
  <si>
    <t>Тагаева Рухшана Ихболжоновна</t>
  </si>
  <si>
    <t>Сафонов Максим Юрьевич</t>
  </si>
  <si>
    <t>Карасева Эвелина Андреевна</t>
  </si>
  <si>
    <t>алгебра геометрия</t>
  </si>
  <si>
    <t>Таиров Вячеслав Акрамович</t>
  </si>
  <si>
    <t>русский язык алгебра геометрия</t>
  </si>
  <si>
    <t>Ткаченко Руслан Викторович</t>
  </si>
  <si>
    <t>Просвиров Никита Максимович</t>
  </si>
  <si>
    <t xml:space="preserve">алгебра </t>
  </si>
  <si>
    <t>Нигметова Мадина Джаппиловна</t>
  </si>
  <si>
    <t>Егоров Арсений Алексеевич</t>
  </si>
  <si>
    <t>Миллер Екатерина Викторовна</t>
  </si>
  <si>
    <t>Гуринова Диана Александровна</t>
  </si>
  <si>
    <t>Платонов Станислав Витальевич</t>
  </si>
  <si>
    <t>Гуршев Алексей Владимирович</t>
  </si>
  <si>
    <t>Лазарев Илья Евгеньевич</t>
  </si>
  <si>
    <t>Пуц Анна Викторовна</t>
  </si>
  <si>
    <t>Жовлиев Азизбек Ибрагимович</t>
  </si>
  <si>
    <t>русский язык алгебра и начала анализа геометрия литература</t>
  </si>
  <si>
    <t>6</t>
  </si>
  <si>
    <t>Хакимов Ярослав</t>
  </si>
  <si>
    <t>СОШ 7</t>
  </si>
  <si>
    <t xml:space="preserve">Чащин Артур </t>
  </si>
  <si>
    <t>Русский язык, математика, английский язык</t>
  </si>
  <si>
    <t>ТМПК, частично сдал</t>
  </si>
  <si>
    <t>Елчиева Самира</t>
  </si>
  <si>
    <t>ТМПК, сдала</t>
  </si>
  <si>
    <t>Чернов Илья Анатольевич</t>
  </si>
  <si>
    <t xml:space="preserve">сдал </t>
  </si>
  <si>
    <t xml:space="preserve">успевает </t>
  </si>
  <si>
    <t>Эйберт Илья Евгеньевич</t>
  </si>
  <si>
    <t xml:space="preserve">математика </t>
  </si>
  <si>
    <t>Ковалева Елена Николаевна</t>
  </si>
  <si>
    <t xml:space="preserve">литература </t>
  </si>
  <si>
    <t>Пирназарова Чаросхон Хабибуллаевна</t>
  </si>
  <si>
    <t>Молданов Константин Русланович</t>
  </si>
  <si>
    <t xml:space="preserve">повторное обучение в 6 классе по заявлению родителей, заключение ТПМПК </t>
  </si>
  <si>
    <t xml:space="preserve">Кичигаев Дмитрий Викторович </t>
  </si>
  <si>
    <t>Власова Дарья Александровна</t>
  </si>
  <si>
    <t>Загребнева Ксения Дмитриевна</t>
  </si>
  <si>
    <t>Маткина Анастасия Сергеевна</t>
  </si>
  <si>
    <t>Мошкина Юлия Павловна</t>
  </si>
  <si>
    <t>Виноградова Влада Михайловна</t>
  </si>
  <si>
    <t>Куклина Тамара Юрьевна</t>
  </si>
  <si>
    <t>Тимкина Александра Алексеевна</t>
  </si>
  <si>
    <t>Фатеева Любовь Николаевна</t>
  </si>
  <si>
    <t>Орлова Ксения Игоревна</t>
  </si>
  <si>
    <t>не сдавала</t>
  </si>
  <si>
    <t>Жгунов Никита Андреевич</t>
  </si>
  <si>
    <t>русский язык, литература, математика, обществознание, биология</t>
  </si>
  <si>
    <t>не сдал, повторное обучение в 10 классе по заявлению родителей,</t>
  </si>
  <si>
    <t>Стефаненко Данил Алексеевич</t>
  </si>
  <si>
    <t>биология, литература, математика</t>
  </si>
  <si>
    <t>Спасенников Алексей Владимирович</t>
  </si>
  <si>
    <t>биология, русский язык, литература, география, обществознание, математика</t>
  </si>
  <si>
    <t xml:space="preserve">не сдал, оставлен на повторное обучение в 10 кла, перешел на самообразование </t>
  </si>
  <si>
    <t>Ким Даниил Анатольевич</t>
  </si>
  <si>
    <t>литература, география, биология, математика</t>
  </si>
  <si>
    <t>Ситнов Вадим Вадимович</t>
  </si>
  <si>
    <t>биология, математика, обществознание</t>
  </si>
  <si>
    <t>Бабикова Дарья Дмитриевна</t>
  </si>
  <si>
    <t>обществознание, математика</t>
  </si>
  <si>
    <t>Губкин Вадим Игоревич</t>
  </si>
  <si>
    <t>Акиньхов Макар Алексеевич</t>
  </si>
  <si>
    <t>Мокрушникова Василиса Алексеевна</t>
  </si>
  <si>
    <t>семейное образование</t>
  </si>
  <si>
    <t>Южаков Кирилл Юрьевич</t>
  </si>
  <si>
    <t>Приказ №  10 от 24.01.20г.</t>
  </si>
  <si>
    <t>с 22.01.20г. по 06.06.20г.</t>
  </si>
  <si>
    <t>Медведев Михаил Олегович</t>
  </si>
  <si>
    <t>семейная</t>
  </si>
  <si>
    <t>от 10.06.19г. № 644</t>
  </si>
  <si>
    <t>май-июнь 2020г.</t>
  </si>
  <si>
    <t>Устюгов Радион Дмитриевич</t>
  </si>
  <si>
    <t>самообразование</t>
  </si>
  <si>
    <t>от 30.08.19г. № 754</t>
  </si>
  <si>
    <t>сентябрь 2019г.-май 2020г.</t>
  </si>
  <si>
    <t>Жернов Михаил Сергеевич</t>
  </si>
  <si>
    <t>от 30.08.19г. № 753</t>
  </si>
  <si>
    <t>сентябрь 2019г.-июнь 2020г.</t>
  </si>
  <si>
    <t>Новикова Вероника Витальевна</t>
  </si>
  <si>
    <t xml:space="preserve">Приказ №388 - ОД от 02.10.2019 </t>
  </si>
  <si>
    <t>Чумак Екатерина Александровна</t>
  </si>
  <si>
    <t xml:space="preserve">Приказ №376 - ОД от 19.09.2019 </t>
  </si>
  <si>
    <t>ОВЗ, ребенок - инвалид</t>
  </si>
  <si>
    <t>Чумак Дарья Александровна</t>
  </si>
  <si>
    <t>Чумак Максим Александрович</t>
  </si>
  <si>
    <t>Манкевич Вера Александровна</t>
  </si>
  <si>
    <t xml:space="preserve">Приказ №356 - ОД от 07.11.2019 </t>
  </si>
  <si>
    <t>Куликова Ксения Эдуардовна</t>
  </si>
  <si>
    <t xml:space="preserve">Приказ №314 - ОД от 02.09.2019 </t>
  </si>
  <si>
    <t>Ахметшина Анна Алексеевна</t>
  </si>
  <si>
    <t xml:space="preserve">Медведева Екатерина Валентиновна </t>
  </si>
  <si>
    <t xml:space="preserve">Приказ №444 - ОД от 01.11.2019 </t>
  </si>
  <si>
    <t>ОВЗ</t>
  </si>
  <si>
    <t>Бочарова Ксения Андреевна</t>
  </si>
  <si>
    <t xml:space="preserve">Приказ №356 - ОД от 05.09.2019 </t>
  </si>
  <si>
    <t>Рачапов Наиль Загидуллович</t>
  </si>
  <si>
    <t xml:space="preserve">Приказ №492 - ОД от 25.11.2019 </t>
  </si>
  <si>
    <t xml:space="preserve">Кудымов Константин Вадимович </t>
  </si>
  <si>
    <t xml:space="preserve">Приказ №382 - ОД от 26.09.2019 </t>
  </si>
  <si>
    <t>Голубев Руслан Сергеевич</t>
  </si>
  <si>
    <t xml:space="preserve">Приказ №378 - ОД от 24.09.2019 </t>
  </si>
  <si>
    <t>Приказ № 29 от 21.01.2020 "Об организации обучения в форме семейного самообразования в 2019-2020 учебном году "</t>
  </si>
  <si>
    <t>с 21.01.2020 года по                                                                                01.06.2020 года</t>
  </si>
  <si>
    <t>Батманов Владислав Андреевич</t>
  </si>
  <si>
    <t>очная</t>
  </si>
  <si>
    <t xml:space="preserve">Приказ № 6 18 от 12.09.2019 «О создании условий для индивидуального обучения детей на дому  в 2019-2020 учебном году» </t>
  </si>
  <si>
    <t>с 16.09.2019 года до 01.06.2020 года</t>
  </si>
  <si>
    <t>Галкина Анастасия Алексеевна</t>
  </si>
  <si>
    <t>Приказ № 58 от 16.03.2020 "О переводе на очно-заочную форму обучения"</t>
  </si>
  <si>
    <t>с 02.04.2020 года по                    01.06.2020 года</t>
  </si>
  <si>
    <t>Едиханов Булат Русланович</t>
  </si>
  <si>
    <t xml:space="preserve">Приказ № 595 от 05.09.2019
«о создании условий для индивидуального обучения  детей на дому в 2019 – 2020 учебном году»
</t>
  </si>
  <si>
    <t>с  05.09.2019 года по 28.05. 2020 года</t>
  </si>
  <si>
    <t>Зинков Александр Эдуардович</t>
  </si>
  <si>
    <t>Приказ № 33 от 13.02.2020  «О переводе на очно -заочную форму обучения»</t>
  </si>
  <si>
    <t>с 17.02.2020 года по 28.05.2020 года</t>
  </si>
  <si>
    <t xml:space="preserve">Критинин Максим Яковлевич </t>
  </si>
  <si>
    <t xml:space="preserve">Приказ № 596 от 05.09.2019
«О создании условий для индивидуального обучения детей на дому
 в 2019-2020 учебном году"
</t>
  </si>
  <si>
    <t>ребенок - инвалид</t>
  </si>
  <si>
    <t>Кустышева Софья Сергеевна</t>
  </si>
  <si>
    <t xml:space="preserve">Приказ № 707 от 15.10.2019 «Об организации обучения в форме самообразования» </t>
  </si>
  <si>
    <t>с 16.10.2019 года по 01.06.2020 года</t>
  </si>
  <si>
    <t>не пройдена промежуточная аттестация</t>
  </si>
  <si>
    <t>Лошаков Александр Дмитриевич</t>
  </si>
  <si>
    <t xml:space="preserve">Приказ № 812 от 25.11.2019 «О создании условий для индивидуального обучения детей на дому  в 2019-2020 учебном году» </t>
  </si>
  <si>
    <t>с 25.11.2019 года по 01.06.2020 года</t>
  </si>
  <si>
    <t>ребенок-инвалид</t>
  </si>
  <si>
    <t>Приказ № 405 от 16.12.2019 "О переводе на очно-заочную форму обучения"</t>
  </si>
  <si>
    <t>с 16.12.2019 года по 01.06.2020 года</t>
  </si>
  <si>
    <t>Никитин Дмитрий Игоревич</t>
  </si>
  <si>
    <t xml:space="preserve">Приказ № 683 от 09.10.2019 «О создании условий для индивидуального обучения детей на дому  в 2019-2020 учебном году» </t>
  </si>
  <si>
    <t>с 10.10.2019 года 01.06.2020 года</t>
  </si>
  <si>
    <t>Огонян Инесса Айковна</t>
  </si>
  <si>
    <t xml:space="preserve">Приказ № 552 от 30.08.2019
«о создании условий для индивидуального обучения детей на дому
 в 2019-2020 учебном году»
</t>
  </si>
  <si>
    <t>с 02.09.2019 года по 28.05. 2020 года</t>
  </si>
  <si>
    <t>Сулейманов Тимур Артурович</t>
  </si>
  <si>
    <t>с 11.02.2020 года по 01.06.2020 года</t>
  </si>
  <si>
    <t>Носкова Кира Владимировна</t>
  </si>
  <si>
    <t>Приказ от 10.02.2020 №76-ОД</t>
  </si>
  <si>
    <t>с 11.02.2020 по 01.06.2020</t>
  </si>
  <si>
    <t>Афашагов Тимур Исламович</t>
  </si>
  <si>
    <t>Приказ от 28.10.2019 №570-ОД</t>
  </si>
  <si>
    <t>с 05.11.2019 по 01.01.2020;                          с 17.01.2020 по 01.06.2020</t>
  </si>
  <si>
    <t>Галкина Наталья Владимировна</t>
  </si>
  <si>
    <t>Приказ от 30.08.2019 №419-ОД</t>
  </si>
  <si>
    <t>2019-2020 уч.г.</t>
  </si>
  <si>
    <t>Никишина Кристина Дмитриевна</t>
  </si>
  <si>
    <t>Приказ от 04.12. 2019 № 676-ОД</t>
  </si>
  <si>
    <t>с 04.12.2019 по 01.04.2020</t>
  </si>
  <si>
    <t>Затирахина Анастасия Викторовна</t>
  </si>
  <si>
    <t>Приказ от 10.02.2020 №80-ОД</t>
  </si>
  <si>
    <t>11.02.2020 по 01.06.2020</t>
  </si>
  <si>
    <t>Антонова Ольга Владимировна</t>
  </si>
  <si>
    <t>Приказ от 15.11.2019 №622-ОД</t>
  </si>
  <si>
    <t>Браун Аркадий Вадимович</t>
  </si>
  <si>
    <t>Приказ от 13.11.2019 №614-ОД</t>
  </si>
  <si>
    <t>Оганян Агнесса Айковна</t>
  </si>
  <si>
    <t>Приказ от 30.08.2019 №409-ОД</t>
  </si>
  <si>
    <t>Шведчиков Матвей Александрович</t>
  </si>
  <si>
    <t>Приказ от 14.01.2020 №16-ОД</t>
  </si>
  <si>
    <t>2019-2020 уч.год</t>
  </si>
  <si>
    <t>Соскин Макар Евгеньевич</t>
  </si>
  <si>
    <t>Приказ от 24.01.2020№40-ОД</t>
  </si>
  <si>
    <t>ОВЗ, ребенок-инвалид</t>
  </si>
  <si>
    <t>Мирзабобоев Азиз Гайратович</t>
  </si>
  <si>
    <t>Приказ № 691 от 02.10.2019г.</t>
  </si>
  <si>
    <t>02.10.19 - 06.03.20</t>
  </si>
  <si>
    <t>Обучается в МФПУ «Синергия»</t>
  </si>
  <si>
    <t>Ткаченко Павел Игоревич</t>
  </si>
  <si>
    <t>Договор от 12.10.2019г.</t>
  </si>
  <si>
    <t>12.10.19-25.09.20</t>
  </si>
  <si>
    <t>Отмена ГИА</t>
  </si>
  <si>
    <t>Юнкман Анастасия Михайловна</t>
  </si>
  <si>
    <t>Договор от 08.10.2019г.</t>
  </si>
  <si>
    <t>08.10.19-25.09.20</t>
  </si>
  <si>
    <t>Шиляев Александр Сергеевич</t>
  </si>
  <si>
    <t>Приказ № 286 от 10.09.2019</t>
  </si>
  <si>
    <t>10.09.19 - 31.05.20</t>
  </si>
  <si>
    <t>Промежуточная аттестация пройдена успешно по всем предметам учебного плана</t>
  </si>
  <si>
    <t>Кишков Сергей Филиппович</t>
  </si>
  <si>
    <t>Приказ № 22 от 15.01.2020г.</t>
  </si>
  <si>
    <t>15.01.20 - 06.03.20</t>
  </si>
  <si>
    <t>Отказ от прохождения промежуточной аттестации в связи с планированием поступления в ХМТПК</t>
  </si>
  <si>
    <t>Ахмедов Абубакр Ахадджонович</t>
  </si>
  <si>
    <t>Приказ от 15.10.2019 года № 819 «Об организации образовательного процесса в рамках индивидуального обучения на дому»</t>
  </si>
  <si>
    <t>С 07.10.2019 по 26.05.2020</t>
  </si>
  <si>
    <t>Гасанагаев Мухаммад Рустамович</t>
  </si>
  <si>
    <t>Приказ от 05.09.2019 года № 667«О зачислении экстерна для прохождения промежуточного контроля»</t>
  </si>
  <si>
    <t>С 20.05.2019 по 26.05.2020</t>
  </si>
  <si>
    <t>Лебёдка София Андреевна</t>
  </si>
  <si>
    <t>Приказ от 13.01.2020 года № 17 «Об организации образовательного процесса в рамках индивидуального обучения на дому»</t>
  </si>
  <si>
    <t xml:space="preserve">С 13.01.2020  по 26.05.2020 </t>
  </si>
  <si>
    <t>Гасанагаева Хадиджа Рустамовна</t>
  </si>
  <si>
    <t>Приказ от 05.09.2019 года № 669 «О зачислении экстерна для прохождения промежуточного контроля»</t>
  </si>
  <si>
    <t>Подольский Аарон Александрович</t>
  </si>
  <si>
    <t>Приказ от 23.09.2019 года № 751 «Об организации образовательного процесса в рамках индивидуального обучения на дому»</t>
  </si>
  <si>
    <t>С 23.09.2019 по 27.12.2019</t>
  </si>
  <si>
    <t>Толстикова Варвара Вадимовна</t>
  </si>
  <si>
    <t>Приказ от 20.09.2019 года № 737 «Об организации образовательного процесса в рамках индивидуального обучения на дому»</t>
  </si>
  <si>
    <t>С 16.09.2019 по 26.05.2020</t>
  </si>
  <si>
    <t>Фаррахов Артем Александрович</t>
  </si>
  <si>
    <t>Приказ от 30.08.2019 года № 605 «О зачислении экстерна для прохождения промежуточного контроля»</t>
  </si>
  <si>
    <t>С 30.08.2019 по 26.05.2020</t>
  </si>
  <si>
    <t>Шейдабекова Асия Рафиковна</t>
  </si>
  <si>
    <t>Приказ от 05.09.2019 года № 668 «О зачислении экстерна для прохождения промежуточного контроля»</t>
  </si>
  <si>
    <t>С 05.09.2019 по 26.05.2020</t>
  </si>
  <si>
    <t>Шершнева Алла Константиновна</t>
  </si>
  <si>
    <t>Приказ от 02.09.2019 года № 655 «Об организации образовательного процесса с учетом индивидуальных особенностей и психофизических возможностей ребенкав рамках индивидуального обучения в ОО »</t>
  </si>
  <si>
    <t>С 02.09.2019 по 26.05.2020</t>
  </si>
  <si>
    <t>Шишкин Дмитрий Владимирович</t>
  </si>
  <si>
    <t>Приказ от 18.10.2019 года № 824 «Об организации образовательного процесса в рамках индивидуального обучения на дому»</t>
  </si>
  <si>
    <t>С 04.11.2019 по 26.05.2020</t>
  </si>
  <si>
    <t>Юсифли Сафия Джавид кызы</t>
  </si>
  <si>
    <t>Приказ от 20.01.2020 года № 36 «О зачислении экстерна для прохождения промежуточного контроля»</t>
  </si>
  <si>
    <t>С 20.01.2020по 26.05.2020</t>
  </si>
  <si>
    <t>Балваков Арсений Алексеевич</t>
  </si>
  <si>
    <t>Приказ от 07.10.2019 года № 792 «Об организации образовательного процесса в рамках индивидуального обучения на дому»</t>
  </si>
  <si>
    <t>Якубенок Олеся Александровна</t>
  </si>
  <si>
    <t>Приказ от 02.09.2019 года № 656 «Об организации образовательного процесса в рамках индивидуального обучения на дому»</t>
  </si>
  <si>
    <t>Астраханцева Елизавета Николаевна</t>
  </si>
  <si>
    <t>Приказ от 02.09.2019 года № 657 «Об организации образовательного процесса в рамках индивидуального обучения на дому»</t>
  </si>
  <si>
    <t>Приказ от 25.10.2019 года № 857 «Об организации образовательного процесса в рамках индивидуального обучения на дому»</t>
  </si>
  <si>
    <t>Куликов Леон Дмитриевич</t>
  </si>
  <si>
    <t>Приказ от 17.12.2019 года № 1076 «Об организации образовательного процесса в рамках индивидуального обучения на дому»</t>
  </si>
  <si>
    <t>С 17.12.2019 по 26.05.2020</t>
  </si>
  <si>
    <t>Попов Лев Романович</t>
  </si>
  <si>
    <t>Приказ от 10.01.2020 года № 07 «Об организации образовательного процесса в рамках индивидуального обучения на дому»</t>
  </si>
  <si>
    <t xml:space="preserve">с 13.01.2020 по 26.05.2020 </t>
  </si>
  <si>
    <t xml:space="preserve">Юсифли Ибрагим Джавид оглы </t>
  </si>
  <si>
    <t>Приказ от 20.01.2020 года № 37 «О зачислении экстерна для прохождения промежуточного контроля»</t>
  </si>
  <si>
    <t>С 20.01.2020 по 26.05.2020</t>
  </si>
  <si>
    <t>Агишева Амалия Руслановна</t>
  </si>
  <si>
    <t>Приказ от 14.10.2019 года № 810 «Об организации образовательного процесса в рамках индивидуального обучения на дому»</t>
  </si>
  <si>
    <t>С 14.10.2019 по 26.05.2020</t>
  </si>
  <si>
    <t>Беженарь Андрей Васильевич</t>
  </si>
  <si>
    <t>Приказ от 30.09.2019 года № 775 «Об организации образовательного процесса в рамках индивидуального обучения на дому»</t>
  </si>
  <si>
    <t>С 30.09.2019 по 26.05.2020</t>
  </si>
  <si>
    <t>Еремин Артем Алексеевич</t>
  </si>
  <si>
    <t>Приказ от 29.01.2020 года № 21-У "О приеме обучающихся"</t>
  </si>
  <si>
    <t>с 29.01.2020 по 29.05.2020</t>
  </si>
  <si>
    <t>Тишутин Дмитрий Вадимович</t>
  </si>
  <si>
    <t>Приказ от 11.11.2019 года № 912-ОД "О переводе на очно-заочную форму обучения"</t>
  </si>
  <si>
    <t>с 12.11.2019 по 26.05.2020</t>
  </si>
  <si>
    <t>Ковалева Варвара Сергеевна</t>
  </si>
  <si>
    <t>Приказ от 11.10.2019 года № 803-ОД "О создании условий для обучения по индивидуальному учебному плану обучающегося, находящегося на домашнем обучении в 2019-2020 учебном году"</t>
  </si>
  <si>
    <t>с  11.10.2019 г. по 26.05.2020 г.</t>
  </si>
  <si>
    <t>Козырев Алексей Александрович</t>
  </si>
  <si>
    <t>Приказ от 10.09.2019 года №674-ОД "О создании условий для обучения по индивидуальному учебному плану обучающегося, находящегося на домашнем обучении в 2019-2020 учебном году"</t>
  </si>
  <si>
    <t>   с 10.09.2019 г. по 01.07.2020 г.</t>
  </si>
  <si>
    <t>Апчина Анжела Александровна</t>
  </si>
  <si>
    <t>Приказ от 03.02.2020 года № 85-ОД   «О зачислении экстерна для прохождения промежуточной и (или) государственной итоговой аттестации»</t>
  </si>
  <si>
    <t xml:space="preserve">с 05.02.2020 по 30.05.2020 </t>
  </si>
  <si>
    <t>выбыла</t>
  </si>
  <si>
    <t xml:space="preserve">Гейнрих Алина  Валерьевна </t>
  </si>
  <si>
    <t>Приказ от 17.12.2019 года № 1071  «О зачислении экстерна для прохождения промежуточной и (или) государственной итоговой аттестации», приказ от 15.05.2020 №308 -ОД «О внесении изменений в приказ от 17.12.2019 №1071 «О зачислении экстерна для прохождения промежуточной и (или) государственной итоговой аттестации»</t>
  </si>
  <si>
    <t>с 17.12.2019 по 30.05.2020,  продлен договор до 05 октября 2020 года</t>
  </si>
  <si>
    <t>Пелепас Максим Вадимович</t>
  </si>
  <si>
    <t>Приказ от 26.12.2019 года № 1100  «О зачислении экстерна для прохождения промежуточной и (или) государственной итоговой аттестации»</t>
  </si>
  <si>
    <t>с 17.12.2019 по 30.05.2020</t>
  </si>
  <si>
    <t>Лаптев Кирилл Дмитриевич</t>
  </si>
  <si>
    <t xml:space="preserve"> Приказ от 03.02.2020 года №84-од  «О зачислении экстерна для прохождения промежуточной и (или) государственной итоговой аттестации», приказ от 15.05.2020 №309 -ОД «О внесении изменений в приказ от 13.02.2020 №84-од «О зачислении экстерна для прохождения промежуточной и (или) государственной итоговой аттестации»</t>
  </si>
  <si>
    <t xml:space="preserve"> с 03.02.2020 по 30.05.2020,  продлен договор до 05 октября 2020 года</t>
  </si>
  <si>
    <t>Соломатин Михаил Витальевич</t>
  </si>
  <si>
    <t>Приказ от 03.02.2020 года № 86-ОД " «О зачислении экстерна для прохождения промежуточной и (или) государственной итоговой аттестации»</t>
  </si>
  <si>
    <t xml:space="preserve">с 03.02.2020 по 30.05.2020 </t>
  </si>
  <si>
    <t>Черкасова Карина Николаевна</t>
  </si>
  <si>
    <t>Приказ от 21.02.2020 года № 138-ОД " «О зачислении экстерна для прохождения промежуточной и (или) государственной итоговой аттестации»</t>
  </si>
  <si>
    <t xml:space="preserve">с 21.02.2020 по 30.05.2020 </t>
  </si>
  <si>
    <t>Хентонен Константин Игоревич</t>
  </si>
  <si>
    <t>Приказ от 10.03.2020 года № 191-ОД " «О зачислении экстерна для прохождения промежуточной и (или) государственной итоговой аттестации»</t>
  </si>
  <si>
    <t>с 10.03.2020 по 30.05.2020</t>
  </si>
  <si>
    <t>Попов Алексей Викторович</t>
  </si>
  <si>
    <t>с  20.09.2019 по 30 июня 2020</t>
  </si>
  <si>
    <t>Симонова Софья Владимировна</t>
  </si>
  <si>
    <t>Зачисление экстерна Пр.№ 394 от 05.09.2019, об отчислении Пр. № 437 от 18.05.2020</t>
  </si>
  <si>
    <t>2019-2021уч.год</t>
  </si>
  <si>
    <t>МБОУ ЦО ШС №7</t>
  </si>
  <si>
    <t xml:space="preserve">Шаламов Александр Андреевич </t>
  </si>
  <si>
    <t xml:space="preserve">зачисление экстерна Пр.№ 828 от 21.10.2019, отчисление Пр.№ 475 от 8.06.2020 </t>
  </si>
  <si>
    <t>2019-2020 уч.год.</t>
  </si>
  <si>
    <t xml:space="preserve">Климова Виктория Сергеевна </t>
  </si>
  <si>
    <t>Пр.№ 668 от 03.09.2019.</t>
  </si>
  <si>
    <t>до 31.05.2020 г.</t>
  </si>
  <si>
    <t xml:space="preserve">Макаров Кирилл Владимирович </t>
  </si>
  <si>
    <t>Пр.№ 246 от  28.02.2020</t>
  </si>
  <si>
    <t>МБОУ ЦО ШС№7</t>
  </si>
  <si>
    <t>Карымов Данил Рифович</t>
  </si>
  <si>
    <t>приказ № 707 от 29.10.2019</t>
  </si>
  <si>
    <t xml:space="preserve">до 31.05.2020 </t>
  </si>
  <si>
    <t>Блоха Егор Владимирович</t>
  </si>
  <si>
    <t>Зачисление экстерна приказ № 719 от 16.09.2019. Отчислен  приказ № 471    от 03.06.2020</t>
  </si>
  <si>
    <t>отчисление по достижени 18 лет по заявлению</t>
  </si>
  <si>
    <t>Джалолова Аниса Обиджоновна</t>
  </si>
  <si>
    <t>приказ № 861 от 13.09.2019</t>
  </si>
  <si>
    <t>Промежуточная аттестация перенесена на сентябрь 2020 года</t>
  </si>
  <si>
    <t>приказ № 862 от 29.09.2019. Отчисление приказ №  433 от 16.05.2020</t>
  </si>
  <si>
    <t>Сайдашева Алина Александровна</t>
  </si>
  <si>
    <t>приказ № 650 от 30.08.2019</t>
  </si>
  <si>
    <t>Медведь Кристина Евгеньевна</t>
  </si>
  <si>
    <t>Приказ зачисление экстерна  № 696/1 от 09.09.2019 . Отчисление приказ №06-У от 13.01.2020</t>
  </si>
  <si>
    <t xml:space="preserve">выбыла 13.01.2020 №06-У </t>
  </si>
  <si>
    <t>приказ № 988 от 18.11.2019. Отчислен 26.02.2020 Приказ.№ 19-У</t>
  </si>
  <si>
    <t>Протченко Вадим Александрович</t>
  </si>
  <si>
    <t>приказ 762/1 от 30.09.2019</t>
  </si>
  <si>
    <t>Шарыпов Артем Артурович</t>
  </si>
  <si>
    <t>приказ № 930 от 13.11.2019</t>
  </si>
  <si>
    <t>до 26.05.2020</t>
  </si>
  <si>
    <t>Байрамов Руслан Раминович</t>
  </si>
  <si>
    <t>приказ № 831 от 21.10.2019</t>
  </si>
  <si>
    <t>перенесена ПА</t>
  </si>
  <si>
    <t>ШС №7</t>
  </si>
  <si>
    <t>Митягин Василий Иванович</t>
  </si>
  <si>
    <t>Приказ от 09.01.2020 № 4-о</t>
  </si>
  <si>
    <t>10.01.2020-26.05.2020</t>
  </si>
  <si>
    <t>Бондырева Яна Витальевна</t>
  </si>
  <si>
    <t>Приказ от 08.10.2019 № 744-о</t>
  </si>
  <si>
    <t>08.10.2019 - 26.05.2020</t>
  </si>
  <si>
    <t>Приказ от 03.10.2019 № 626-о</t>
  </si>
  <si>
    <t>03.10.2019 - 26.05.2020</t>
  </si>
  <si>
    <t>Терентьева Алена Михайловна</t>
  </si>
  <si>
    <t>Приказ от 30.08.2019 №546-о</t>
  </si>
  <si>
    <t>02.09.2019 - 26.05.2020</t>
  </si>
  <si>
    <t>Шарипов Максим Рамисович</t>
  </si>
  <si>
    <t>Приказ от 06.12.2019  №970-о</t>
  </si>
  <si>
    <t>06.12.2019 - 24.05.2020</t>
  </si>
  <si>
    <t>Корчак Павел Александрович</t>
  </si>
  <si>
    <t>Приказ от 06.12.2019 №975</t>
  </si>
  <si>
    <t>06.12.2019 - 01.02.2020</t>
  </si>
  <si>
    <t>Пинекенштейн Александр Юрьевич</t>
  </si>
  <si>
    <t>Приказ от 31.08.2019 №587-о</t>
  </si>
  <si>
    <t>02.09.2019-04.06.2020</t>
  </si>
  <si>
    <t>Гончаров Никита Александрович</t>
  </si>
  <si>
    <t>Приказ от 31.08.2019 №586-о</t>
  </si>
  <si>
    <t>02.09.2019-28.05.2020</t>
  </si>
  <si>
    <t>Кадырова Элионора Газинуровна</t>
  </si>
  <si>
    <t>Приказ от 18.11.2019 №895-о</t>
  </si>
  <si>
    <t>18.11.2019- 28.05.2020</t>
  </si>
  <si>
    <t>Золотых Милана Денисовна</t>
  </si>
  <si>
    <t>Приказ от 28.11.2019 №930-о</t>
  </si>
  <si>
    <t>28.11.2019-28.05.2020</t>
  </si>
  <si>
    <t>Вайс Кира Алексеевна</t>
  </si>
  <si>
    <t xml:space="preserve"> 23.12.1998</t>
  </si>
  <si>
    <t>Приказ от 31.08.2019 №588-о</t>
  </si>
  <si>
    <t>Ковтун Виолетта Сергеевна</t>
  </si>
  <si>
    <t>Малярова Дарья Владиславовна</t>
  </si>
  <si>
    <t>Приказ от 06.09.2019 №635-о</t>
  </si>
  <si>
    <t>06.09.2019-04.06.2020</t>
  </si>
  <si>
    <t>Суворов Данил Михайлович</t>
  </si>
  <si>
    <t>Федотенко Алексей Валерьевич</t>
  </si>
  <si>
    <t>Черкашин Александр Александрович</t>
  </si>
  <si>
    <t xml:space="preserve"> 12.12.1997</t>
  </si>
  <si>
    <t>Вишератин Лев Александрович</t>
  </si>
  <si>
    <t>Приказ от 24.10.2019 №811-о</t>
  </si>
  <si>
    <t>24.10.2019-28.05.2020</t>
  </si>
  <si>
    <t>Дроздов Федор Андреевич</t>
  </si>
  <si>
    <t>№166/1 от 30.10.2019</t>
  </si>
  <si>
    <t>до 25.09.2020г.</t>
  </si>
  <si>
    <t>нет</t>
  </si>
  <si>
    <t>промежуточная аттестация перенесена на период с 07.09.2020г по 25.09.2020г. ( по заявлению родителей вх. от 14.05.2020г. №317)</t>
  </si>
  <si>
    <t>Юсифли Исмаил Джавид оглы</t>
  </si>
  <si>
    <t>№ 33 от 28.02.2020</t>
  </si>
  <si>
    <t>до 29.04.2020 г.</t>
  </si>
  <si>
    <t>аттестация пройдена</t>
  </si>
  <si>
    <t>№ 30/2 от 25.02.2020</t>
  </si>
  <si>
    <t>до 01.07.2020 г.</t>
  </si>
  <si>
    <t>№  14   от 07.02.2020</t>
  </si>
  <si>
    <t>до 06.07.2020 г.</t>
  </si>
  <si>
    <t>№ 197/1  от 18.12.2019</t>
  </si>
  <si>
    <t>№ 142/4 от 10.09.2019</t>
  </si>
  <si>
    <t>Лебедев Андрей Андреевич</t>
  </si>
  <si>
    <t xml:space="preserve">№ 153 от 01.10.2019 </t>
  </si>
  <si>
    <t>аттестация не пройдена</t>
  </si>
  <si>
    <t>перенесена А</t>
  </si>
  <si>
    <t>1 смена</t>
  </si>
  <si>
    <t>2 смена</t>
  </si>
  <si>
    <t>Примечание</t>
  </si>
  <si>
    <t>18 лет идут в армию</t>
  </si>
  <si>
    <t>Планируют поступать в колледж</t>
  </si>
  <si>
    <t xml:space="preserve">18 лет </t>
  </si>
  <si>
    <t xml:space="preserve">переведена на очную форму (Приказ от 12.12.2019 №508-о) </t>
  </si>
  <si>
    <t>Будут обучатся очно в СОШ №4, возможно переезд в другой город.</t>
  </si>
  <si>
    <t>Переведен на очную форму, но у нас нет такого в журнале регистрации. Заявление в Департаменте не писали.</t>
  </si>
  <si>
    <t xml:space="preserve"> </t>
  </si>
  <si>
    <t>Движение учащихся в 2019-2020 учебном году</t>
  </si>
  <si>
    <t>Кол-во уч-ся на 31.12.2019, чел.</t>
  </si>
  <si>
    <t>С санаторно-курортной школой</t>
  </si>
  <si>
    <t>кол-во по ОО-1</t>
  </si>
  <si>
    <t>Прибыло</t>
  </si>
  <si>
    <t>Выбыло всего</t>
  </si>
  <si>
    <t>в СПО*</t>
  </si>
  <si>
    <t>В учр. СПО в др. городе*</t>
  </si>
  <si>
    <t>Нежелание обучаться*</t>
  </si>
  <si>
    <t>Другие причины**</t>
  </si>
  <si>
    <t>кол-во на 31.12.18</t>
  </si>
  <si>
    <t>Информация по движению 31.05.18(санаторная школа)</t>
  </si>
  <si>
    <t>Кол-во уч-ся на 31.05.18, чел.</t>
  </si>
  <si>
    <r>
      <t>в СПО</t>
    </r>
    <r>
      <rPr>
        <sz val="10"/>
        <rFont val="Calibri"/>
        <family val="2"/>
        <charset val="204"/>
      </rPr>
      <t>*</t>
    </r>
  </si>
  <si>
    <r>
      <t>В учр. СПО в др. городе</t>
    </r>
    <r>
      <rPr>
        <sz val="10"/>
        <rFont val="Calibri"/>
        <family val="2"/>
        <charset val="204"/>
      </rPr>
      <t>*</t>
    </r>
  </si>
  <si>
    <r>
      <t>Нежелание обучаться</t>
    </r>
    <r>
      <rPr>
        <sz val="10"/>
        <rFont val="Calibri"/>
        <family val="2"/>
        <charset val="204"/>
      </rPr>
      <t>*</t>
    </r>
  </si>
  <si>
    <r>
      <t>Другие причины</t>
    </r>
    <r>
      <rPr>
        <sz val="10"/>
        <rFont val="Calibri"/>
        <family val="2"/>
        <charset val="204"/>
      </rPr>
      <t>**</t>
    </r>
  </si>
  <si>
    <t>1с</t>
  </si>
  <si>
    <t>2с</t>
  </si>
  <si>
    <t>3с</t>
  </si>
  <si>
    <t>4с</t>
  </si>
  <si>
    <t>ФИО</t>
  </si>
  <si>
    <t>№ приказа</t>
  </si>
  <si>
    <t>дата</t>
  </si>
  <si>
    <t>СПО:</t>
  </si>
  <si>
    <t>школы города</t>
  </si>
  <si>
    <t>Веденеев Илья Андреевич Приказ от 08.10.2019 №533-У</t>
  </si>
  <si>
    <t>Шершнева Анастасия Олеговна Приказ от 09.10.2019 №536-У</t>
  </si>
  <si>
    <t>Бутковский Владислав Эдуардович Приказ от 13.11.2019 №598-У</t>
  </si>
  <si>
    <t>Глушко Владимир Леонидович Приказ от 26.11.2019 №620-01-У</t>
  </si>
  <si>
    <t>Гарасевич Марию Леонидовну Приказ от 30.09.2019 № 519-У</t>
  </si>
  <si>
    <t>Колеганов Дмитрий Александрович Приказ от 15.11.2019 № 604-У</t>
  </si>
  <si>
    <t>Кукс Андрей Андреевич Приказ от 18.11.2019 № 607-У</t>
  </si>
  <si>
    <t>Ахмедова Элима Ильгизовна Приказ от 18.11.2019 № 608-У</t>
  </si>
  <si>
    <t>Чесновский Николай Павлович Приказ от 26.11.2019 № 620-У</t>
  </si>
  <si>
    <t>Шабалкина Дарья Вячеславовна Приказ от 06.09.2019 № 479-У</t>
  </si>
  <si>
    <t>Поточкая Вера Сергеевна Приказ от 06.09.2019 № 480-У</t>
  </si>
  <si>
    <t>Браун Аркадия Вадимовича (Приказ от 13.11.2019 №597-У) переход на «самообразование»</t>
  </si>
  <si>
    <t>Антонова Ольга Валерьевна (Приказ от 15.11.2019 № 600-01-У) переход на "самообразование"</t>
  </si>
  <si>
    <t xml:space="preserve">Шведчиков Матвей Александрович (Приказ от 14.01.2020 №16-ОД) переход на семейное образование) </t>
  </si>
  <si>
    <t xml:space="preserve">1. Бардеева Юлия Юрьевна </t>
  </si>
  <si>
    <t>2. Бурмакин Сергей Леонидович</t>
  </si>
  <si>
    <t>3. Здерев Дмитрий Русланович</t>
  </si>
  <si>
    <t>4. Бардин Владимир Евгеньевич</t>
  </si>
  <si>
    <t>1. Шефер Кирилл Евгеньевич</t>
  </si>
  <si>
    <t>2. Новотеев Талгат Маратович</t>
  </si>
  <si>
    <t>сош 5</t>
  </si>
  <si>
    <t xml:space="preserve">Колесникова Алина Вячеславовна </t>
  </si>
  <si>
    <t>сош5</t>
  </si>
  <si>
    <t xml:space="preserve">1..Анисимов Владислав Иванович, АУ ХМАО-Югры "Технолого-педагогический колледж"(приказ от 11.10.2019 №68) </t>
  </si>
  <si>
    <t xml:space="preserve">2. Ахчина Алена Антоновна, АУ ХМАО-Югры "Технолого-педагогический колледж" (приказ от 15.10.2019 №70) </t>
  </si>
  <si>
    <t xml:space="preserve">3. Ахтамзянов Артур Газинурович, АУ ХМАО-Югры "Технолого-педагогический колледж", (приказ от 28.11.2019 №98) </t>
  </si>
  <si>
    <t>4. Боровкова Арина Алекссевна, МФЭУ "Синергия" (приказ от 24.10.2019 №70-у)</t>
  </si>
  <si>
    <t>5.Копылова Виктория Олеговна, АУ ХМАО-Югры "Технолого-педагогический колледж" (приказ от 29.11.2019 №99)</t>
  </si>
  <si>
    <t>6.Кубасова Дарья Викторовна, МФЭУ "Синергия" (приказ от 15.10.2019 №71-у)</t>
  </si>
  <si>
    <t>7.Лобанкова Диана Васильевна, АУ ХМАО-Югры "Технолого-педагогический колледж" (приказ от 07.10.2019 №65)</t>
  </si>
  <si>
    <t>8.Манапов Магамед Абдуллаевич,  АУ ХМАО-Югры "Технолого-педагогический колледж" (приказ от 06.11.2019 №85-у)</t>
  </si>
  <si>
    <t>9. Мустаков Богдан Русланович, АУ ХМАО-Югры "Технолого-педагогический колледж" (приказ от 14.10.2019 №69)</t>
  </si>
  <si>
    <t>10. Мумарев Виталий Михайлович, АУ ХМАО-Югры "Технолого-педагогический колледж" (приказ от 19.11.2019 №93-у)</t>
  </si>
  <si>
    <t>11. Сапаева Мария Сергеевна, АУ ХМАО-Югры "Технолого-педагогический колледж" (приказ от 16.10.2019 №79)</t>
  </si>
  <si>
    <t>12. Шайхметова Рината Ришатовна, АУ ХМАО-Югры "Технолого-педагогический колледж" (приказ от 15.10.2019 №73)</t>
  </si>
  <si>
    <t>13.  Трофимова Юлия Константиновна, АУ ХМАО-Югры "Технолого-педагогический колледж" (приказ от 01.11.2019 №84)</t>
  </si>
  <si>
    <t>14. Лялина Людмила Сергеевна, АУ ХМАО-Югры "Технолого-педагогический колледж (приказ от 27.05.2020№31)</t>
  </si>
  <si>
    <t>15. Кирилова Маргарита Николаевна,  АУ ХМАО-Югры "Технолого-педагогический колледж" (15.05.2020 №33)</t>
  </si>
  <si>
    <t>16. Полимарь Валим Витальевич, МФЭУ "Синергия" (приказ от 29.05.2020 №37)</t>
  </si>
  <si>
    <t>17. Новикова Екатерина Владимировна, АУ ХМАО-Югры "Технолого-педагогический колледж" (приказ от 30.05.2020 №58)</t>
  </si>
  <si>
    <t>18. Муштаев Алексей Владимирович,    АУ ХМАО-Югры "Технолого-педагогический колледж" (приказ от 14.05.2020 № 23)</t>
  </si>
  <si>
    <t>19.  Охранов Андрей  Алексеевич, АУ ХМАО-Югры "Технолого-педагогический колледж" (приказ от 02.06.2020 №  43 )</t>
  </si>
  <si>
    <t>20. Кораблина  Татьяна Алексеевна, АУ ХМАО-Югры "Технолого-педагогический колледж" (приказ от 15.05.2020 № 25)</t>
  </si>
  <si>
    <t xml:space="preserve">21. Плесовских Анна Борисовна, АУ ХМАО-Югры "Технолого-педагогический колледж" (приказ от 22.05.2020 №27) </t>
  </si>
  <si>
    <t>сош 6</t>
  </si>
  <si>
    <t>1.Мартенс Никита Владимирович, Игримский политехнитческий коллледж (приказ от 17.10.2019 №77)</t>
  </si>
  <si>
    <t>2. Писаренко Данила  Андреевич,  Полтавский агротехнологический техникум (приказ от 19.11.2019 №92)</t>
  </si>
  <si>
    <t>3. Ниязов Эмир Тимурович, БПОУ Омской области "Теврический техникум" (приказ от 02.10.2019 №581)</t>
  </si>
  <si>
    <t>4.Богданова Любовь Анатольевна, Нижневартовский строительный техникум" (приказ 15.10.2019 №75)</t>
  </si>
  <si>
    <t>5. Сергеева Виктория Евгеньевна, Нижневартовский политехнический колледж (приказ от 09.10.2019 №67)</t>
  </si>
  <si>
    <t>1. Бахлыков Андрей Сергеевич, трудоустройство  (приказ от 27.12.2019 № 105 -у)</t>
  </si>
  <si>
    <t>2. Гейнрих Алина Валерьевна, самообразование, (приказ от 17.12.2019 №1071-ОД)</t>
  </si>
  <si>
    <t>3. Пайсова Ирина Денисовна, трудоустройство (приказ от 05.12.2019 №101-у)</t>
  </si>
  <si>
    <t>4. Пелепас Максим Вадимович, самообразование (приказ от 26.12.2019 №1100-ОД)</t>
  </si>
  <si>
    <t>5.Соломатин Михаил Витальевич, самообразование (приказ от 29.01.2020 № 8 )</t>
  </si>
  <si>
    <t>6. Лаптев Кирилл Дмитриевич, самообразование (приказ от 31.01.2020 № 9)</t>
  </si>
  <si>
    <t>7. Апчина Анжела Александровна, самообразование (приказ от 03.02.2020 № 10)</t>
  </si>
  <si>
    <t>8. Хентонен Константин Игоревич, самообразование (приказ от 10.03.2020 № 14)</t>
  </si>
  <si>
    <t>Азеев Олег Хайрутдинович 10В класс. Приказ №139-У от 12.09.2019 г.</t>
  </si>
  <si>
    <t>Мальцев Матвей Андреевич 10В класс.  Приказ №143-У от 14.09.2019 г.</t>
  </si>
  <si>
    <t>сош 7</t>
  </si>
  <si>
    <t>Шаламов Александр Андреевич 6Б класс. Приказ №158-У от 21.10.2019 г. (семейное образование)</t>
  </si>
  <si>
    <t>Протченко Вадим Александрович 9Б класс. Приказ №146-У от 23.09.2019 г.(оставлен на повторный год обучения)</t>
  </si>
  <si>
    <t>Спасенников Алексей Владимирович 11В класс. Приказ №146-У от 23.09.2019 г. (оставлен на повторный год обучения).  10В класс.  Приказ №156-У от 10.10.2019 г.(зачисление на самообразование). Отчислен из числа экстернов приказ №  433 от 16.05.2020 (по достижению 18 лет, заявление)</t>
  </si>
  <si>
    <t>Медведь Кристина Евгеньевна 10В класс. Приказ №06-У от 13.01.2020 г. (достижение 18 лет)</t>
  </si>
  <si>
    <t>Жгунов Никита Андреевич 11В класс.  Приказ №171-У от 14.11.2019 г. (оставлен на повторный год обучения. )Отчислен из 10 кл. 26.02.2020 Приказ.№ 19-У (достижение 18 лет, заявление)</t>
  </si>
  <si>
    <t>Акбаш София Яшаровна 9А класс.  Приказ №711 от 13.09.2019 г. (пересдача ГИА, получение аттестата)</t>
  </si>
  <si>
    <t>Масалиева Зармина Савридиновна 9А класс.  Приказ №746 от 23.09.2019 г.(пересдача ГИА, получение аттестата)</t>
  </si>
  <si>
    <t>Исраилова Улбусин Жалалидиновна 9Б класс.  Приказ №711 от 13.09.2019 г. (пересдача ГИА, получение аттестата)</t>
  </si>
  <si>
    <t>Конева Мария Руслановна 9Б класс.  Приказ №711 от 13.09.2019 г. (пересдача ГИА, получение аттестата)</t>
  </si>
  <si>
    <t>Джалолова Аниса Обиджоновна 9Б класс.  Приказ №746 от 23.09.2019 г. (пересдача ГИА, получение аттестата). На самообразовании , 10 кл.</t>
  </si>
  <si>
    <t>Попов Кирилл Валерьевич 9Б класс.  Приказ №746 от 23.09.2019 г. (пересдача ГИА, получение аттестата)</t>
  </si>
  <si>
    <t>Шумилова София Васильевна 9В класс.  Приказ №711 от 13.09.2019 г. (пересдача ГИА, получение аттестата)</t>
  </si>
  <si>
    <t>1.Федорищев Никита Витальевич</t>
  </si>
  <si>
    <t>2.Паньков даниил Олегович</t>
  </si>
  <si>
    <t>3.Жук Кристина Анатольевна</t>
  </si>
  <si>
    <t>4.Саитов Артур Романович</t>
  </si>
  <si>
    <t>5.Малышкина Дарья Викторовна</t>
  </si>
  <si>
    <t>сош 1</t>
  </si>
  <si>
    <t>Кустышева Софья Сергеевна (была на семейной форме образования)</t>
  </si>
  <si>
    <t>сош 3</t>
  </si>
  <si>
    <t>Батенева Татьяна Александровна перешла на семейную форму</t>
  </si>
  <si>
    <t>1.Иванов Денис Витальевич,18.01.2003, приказ № 057-У от26.02.2020 -ХМТПК;</t>
  </si>
  <si>
    <t>2.Стец Виктория Анатольевна- БУ «Колледж-интернат Центр искусств для одарённых детей Севера»,13.07.2002, пр.№062-У от 28.05.2020</t>
  </si>
  <si>
    <t>3.Новиков Алексей Андреевич,13.04.2002,пр.№076-У от 29.05.2020,  ХМТПК</t>
  </si>
  <si>
    <t>4.Русаков Никита Артемович ,01.12.2002,  пр.№067-У от 29.05.2020- ХМТПК</t>
  </si>
  <si>
    <t>5.Аширбагина Элина Эльмаровна,30.05.2003,пр.№061-У от 28.05.2020- ХМТПК</t>
  </si>
  <si>
    <t>6.Германова Полина Анатольевна,05.01.2002,пр.№072-У от.29.05.2020 - ХМТПК</t>
  </si>
  <si>
    <t>7.Ремизова Лиана Львовна,22.09.2003,пр.№ 058-У от 26.05.2020, ХМТПК</t>
  </si>
  <si>
    <t>8.Гохнадель Юлия Геннадьевна,09.04.2003,пр.062-У от 26.05.2020 ХМТПК</t>
  </si>
  <si>
    <t>9. Аитов Кирилл Алексеевич,10.05.2002,пр.№ 069-У от 29.05.2020 ХМТПК</t>
  </si>
  <si>
    <t>10.Абдулмуминов Рамазан Мурадович,колледж ,21.07.2003,пр.№063-У от 28.05.2020г.Нягань</t>
  </si>
  <si>
    <t>11.Шальчин Геннадий Сеоргеевич,14.12.2002,пр.№074-У от 29.05.2020ХМТПК</t>
  </si>
  <si>
    <t>12.Черемных Татьяна Геннадьевна,30.05.2003,пр.№071-У от 29.05.2020 ХМТПК</t>
  </si>
  <si>
    <t>13.Куликов Александр Николаевич,04.06.2003,пр.№064 от 28.05.2020 ХМТПК</t>
  </si>
  <si>
    <t>14.Соложонкин Тимофей Евгеньевич, 30.01.2003,пр.№075-У от 29.05.2020-ХМТПК</t>
  </si>
  <si>
    <t>15.Игликова Назира Фарзеттиновна, 17.03.2004, пр.№066-У от 29.05.2020, ХМТПК</t>
  </si>
  <si>
    <t>16.Корепанов Никита Максимович,25.06.2003,пр.№065-У от 28.05.2020ХМТПК</t>
  </si>
  <si>
    <t>17.Шадрин Артем Александрович, 03.08.2002,пр.№068-У от 29.05.2020 ХМТПК</t>
  </si>
  <si>
    <t>18.Нарулин Антон Павлович,14.01.2003,пр.№070-У от 29.05.2020ХМТПК</t>
  </si>
  <si>
    <t>19.Илькин Максим Игоревич,13.02.2003,пр.№076-У от 29.05.2020 ХМТПК</t>
  </si>
  <si>
    <t>20.Софонов Степан Владимирович,02.10.2002,Пр.№073-У от 29.05.2020,ХМТПК</t>
  </si>
  <si>
    <t>21.Тимкин Данил Владимирович,19.08.2002,пр.№190-У от 25.09.2019ХМТПК</t>
  </si>
  <si>
    <t>22.Логачев Дмитрий Константинович,01.03.2011,пр.№190-У от 25.09.2019ХМТПК</t>
  </si>
  <si>
    <t>сош 2</t>
  </si>
  <si>
    <t>Мазиков Денис Александрович, 25.04.2002, пр.№ 011-У  от 28.01.2020пос.Кедровый</t>
  </si>
  <si>
    <t>кол-во на 31.05.2020</t>
  </si>
  <si>
    <t>другое</t>
  </si>
  <si>
    <t>класс</t>
  </si>
  <si>
    <t>чел.</t>
  </si>
  <si>
    <t>доля</t>
  </si>
  <si>
    <t>Выбыл</t>
  </si>
  <si>
    <t>СОШ 8</t>
  </si>
  <si>
    <t>46 успевают</t>
  </si>
  <si>
    <t>27 не успевают</t>
  </si>
  <si>
    <t>14 Выбыли</t>
  </si>
  <si>
    <t>СОШ №7</t>
  </si>
  <si>
    <t>Гимназия 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</si>
</sst>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9"/>
      <color theme="1"/>
      <name val="Calibri"/>
      <family val="2"/>
      <scheme val="minor"/>
    </font>
    <font>
      <sz val="7"/>
      <name val="Arial Cyr"/>
      <charset val="204"/>
    </font>
    <font>
      <sz val="7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26262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00B05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000000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22" fillId="8" borderId="71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7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/>
    <xf numFmtId="0" fontId="11" fillId="4" borderId="0" xfId="0" applyFont="1" applyFill="1"/>
    <xf numFmtId="0" fontId="7" fillId="4" borderId="1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/>
    <xf numFmtId="0" fontId="11" fillId="0" borderId="1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6" fillId="0" borderId="26" xfId="0" applyFont="1" applyBorder="1"/>
    <xf numFmtId="0" fontId="7" fillId="4" borderId="18" xfId="0" applyFont="1" applyFill="1" applyBorder="1" applyAlignment="1">
      <alignment horizontal="center" vertical="center"/>
    </xf>
    <xf numFmtId="1" fontId="6" fillId="9" borderId="25" xfId="0" applyNumberFormat="1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164" fontId="6" fillId="9" borderId="25" xfId="0" applyNumberFormat="1" applyFont="1" applyFill="1" applyBorder="1" applyAlignment="1">
      <alignment horizontal="center"/>
    </xf>
    <xf numFmtId="49" fontId="6" fillId="9" borderId="25" xfId="0" applyNumberFormat="1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49" fontId="0" fillId="0" borderId="0" xfId="0" applyNumberFormat="1" applyBorder="1"/>
    <xf numFmtId="0" fontId="24" fillId="0" borderId="1" xfId="0" applyFont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/>
    </xf>
    <xf numFmtId="49" fontId="14" fillId="9" borderId="73" xfId="0" applyNumberFormat="1" applyFont="1" applyFill="1" applyBorder="1" applyAlignment="1">
      <alignment horizontal="center" vertical="center"/>
    </xf>
    <xf numFmtId="0" fontId="14" fillId="9" borderId="74" xfId="0" applyFont="1" applyFill="1" applyBorder="1" applyAlignment="1">
      <alignment horizontal="center" vertical="center"/>
    </xf>
    <xf numFmtId="1" fontId="14" fillId="9" borderId="31" xfId="0" applyNumberFormat="1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12" fontId="7" fillId="4" borderId="75" xfId="0" applyNumberFormat="1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2" fontId="7" fillId="4" borderId="77" xfId="0" applyNumberFormat="1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2" fontId="7" fillId="4" borderId="79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49" fontId="25" fillId="10" borderId="73" xfId="0" applyNumberFormat="1" applyFont="1" applyFill="1" applyBorder="1" applyAlignment="1">
      <alignment horizontal="center" vertical="center"/>
    </xf>
    <xf numFmtId="0" fontId="25" fillId="10" borderId="74" xfId="0" applyFont="1" applyFill="1" applyBorder="1" applyAlignment="1">
      <alignment horizontal="center" vertical="center"/>
    </xf>
    <xf numFmtId="0" fontId="25" fillId="10" borderId="36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4" borderId="23" xfId="0" applyNumberFormat="1" applyFont="1" applyFill="1" applyBorder="1" applyAlignment="1">
      <alignment horizontal="center" vertical="center"/>
    </xf>
    <xf numFmtId="0" fontId="14" fillId="4" borderId="35" xfId="0" applyNumberFormat="1" applyFont="1" applyFill="1" applyBorder="1" applyAlignment="1">
      <alignment horizontal="center" vertical="center"/>
    </xf>
    <xf numFmtId="0" fontId="14" fillId="4" borderId="76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4" fillId="4" borderId="35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25" fillId="11" borderId="73" xfId="0" applyNumberFormat="1" applyFont="1" applyFill="1" applyBorder="1" applyAlignment="1">
      <alignment horizontal="center" vertical="center"/>
    </xf>
    <xf numFmtId="0" fontId="25" fillId="11" borderId="74" xfId="0" applyFont="1" applyFill="1" applyBorder="1" applyAlignment="1">
      <alignment horizontal="center" vertical="center"/>
    </xf>
    <xf numFmtId="0" fontId="25" fillId="11" borderId="36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1" borderId="31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4" borderId="9" xfId="0" applyNumberFormat="1" applyFont="1" applyFill="1" applyBorder="1" applyAlignment="1">
      <alignment horizontal="center" vertical="center"/>
    </xf>
    <xf numFmtId="0" fontId="14" fillId="4" borderId="7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4" borderId="3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49" fontId="25" fillId="9" borderId="73" xfId="0" applyNumberFormat="1" applyFont="1" applyFill="1" applyBorder="1" applyAlignment="1">
      <alignment horizontal="center" vertical="center"/>
    </xf>
    <xf numFmtId="0" fontId="25" fillId="9" borderId="74" xfId="0" applyFont="1" applyFill="1" applyBorder="1" applyAlignment="1">
      <alignment horizontal="center" vertical="center"/>
    </xf>
    <xf numFmtId="0" fontId="25" fillId="9" borderId="31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7" fillId="4" borderId="74" xfId="0" applyFont="1" applyFill="1" applyBorder="1" applyAlignment="1">
      <alignment horizontal="center" vertical="center" textRotation="90" wrapText="1"/>
    </xf>
    <xf numFmtId="0" fontId="27" fillId="4" borderId="31" xfId="0" applyFont="1" applyFill="1" applyBorder="1" applyAlignment="1">
      <alignment horizontal="center" vertical="center" textRotation="90" wrapText="1"/>
    </xf>
    <xf numFmtId="0" fontId="27" fillId="4" borderId="25" xfId="0" applyFont="1" applyFill="1" applyBorder="1" applyAlignment="1">
      <alignment horizontal="center" vertical="center" textRotation="90" wrapText="1"/>
    </xf>
    <xf numFmtId="0" fontId="27" fillId="4" borderId="24" xfId="0" applyFont="1" applyFill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/>
    </xf>
    <xf numFmtId="2" fontId="11" fillId="0" borderId="0" xfId="0" applyNumberFormat="1" applyFont="1"/>
    <xf numFmtId="2" fontId="11" fillId="13" borderId="0" xfId="0" applyNumberFormat="1" applyFont="1" applyFill="1"/>
    <xf numFmtId="164" fontId="11" fillId="0" borderId="1" xfId="0" applyNumberFormat="1" applyFont="1" applyBorder="1" applyAlignment="1">
      <alignment horizontal="center" vertical="center"/>
    </xf>
    <xf numFmtId="164" fontId="11" fillId="0" borderId="0" xfId="0" applyNumberFormat="1" applyFont="1"/>
    <xf numFmtId="0" fontId="11" fillId="4" borderId="0" xfId="0" applyFont="1" applyFill="1" applyBorder="1"/>
    <xf numFmtId="2" fontId="11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7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/>
    <xf numFmtId="0" fontId="12" fillId="12" borderId="1" xfId="0" applyFont="1" applyFill="1" applyBorder="1" applyAlignment="1"/>
    <xf numFmtId="0" fontId="8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7" fillId="4" borderId="2" xfId="0" applyNumberFormat="1" applyFont="1" applyFill="1" applyBorder="1"/>
    <xf numFmtId="0" fontId="2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2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/>
    </xf>
    <xf numFmtId="0" fontId="8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1" fontId="7" fillId="4" borderId="0" xfId="0" applyNumberFormat="1" applyFont="1" applyFill="1" applyBorder="1" applyAlignment="1">
      <alignment horizontal="center"/>
    </xf>
    <xf numFmtId="1" fontId="7" fillId="4" borderId="0" xfId="4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1" fillId="0" borderId="16" xfId="0" applyNumberFormat="1" applyFont="1" applyBorder="1"/>
    <xf numFmtId="2" fontId="31" fillId="0" borderId="20" xfId="0" applyNumberFormat="1" applyFont="1" applyBorder="1"/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30" fillId="0" borderId="3" xfId="0" applyFont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7" fillId="4" borderId="9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0" fontId="7" fillId="4" borderId="9" xfId="4" applyFont="1" applyFill="1" applyBorder="1" applyAlignment="1">
      <alignment horizontal="center" vertical="center"/>
    </xf>
    <xf numFmtId="1" fontId="7" fillId="4" borderId="10" xfId="4" applyNumberFormat="1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2" fontId="6" fillId="0" borderId="31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/>
    </xf>
    <xf numFmtId="1" fontId="7" fillId="4" borderId="19" xfId="0" applyNumberFormat="1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11" fillId="14" borderId="2" xfId="0" applyFont="1" applyFill="1" applyBorder="1" applyAlignment="1">
      <alignment horizontal="center"/>
    </xf>
    <xf numFmtId="0" fontId="7" fillId="4" borderId="2" xfId="0" applyFont="1" applyFill="1" applyBorder="1"/>
    <xf numFmtId="0" fontId="12" fillId="14" borderId="2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14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7" fillId="4" borderId="30" xfId="0" applyNumberFormat="1" applyFont="1" applyFill="1" applyBorder="1"/>
    <xf numFmtId="0" fontId="17" fillId="0" borderId="3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1" fillId="14" borderId="73" xfId="0" applyFont="1" applyFill="1" applyBorder="1" applyAlignment="1">
      <alignment horizontal="center"/>
    </xf>
    <xf numFmtId="0" fontId="17" fillId="14" borderId="24" xfId="0" applyFont="1" applyFill="1" applyBorder="1" applyAlignment="1">
      <alignment horizontal="center" vertical="center"/>
    </xf>
    <xf numFmtId="0" fontId="17" fillId="1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4" fillId="0" borderId="0" xfId="0" applyFont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/>
    <xf numFmtId="0" fontId="34" fillId="0" borderId="1" xfId="0" applyFont="1" applyBorder="1" applyAlignment="1">
      <alignment horizontal="center" vertical="top" wrapText="1"/>
    </xf>
    <xf numFmtId="0" fontId="31" fillId="0" borderId="0" xfId="0" applyFont="1"/>
    <xf numFmtId="0" fontId="27" fillId="4" borderId="73" xfId="0" applyFont="1" applyFill="1" applyBorder="1" applyAlignment="1">
      <alignment vertical="center" textRotation="90" wrapText="1"/>
    </xf>
    <xf numFmtId="0" fontId="7" fillId="4" borderId="29" xfId="0" applyFont="1" applyFill="1" applyBorder="1"/>
    <xf numFmtId="0" fontId="3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23" fillId="0" borderId="0" xfId="0" applyFont="1"/>
    <xf numFmtId="0" fontId="27" fillId="4" borderId="26" xfId="0" applyFont="1" applyFill="1" applyBorder="1" applyAlignment="1">
      <alignment vertical="center" textRotation="90" wrapText="1"/>
    </xf>
    <xf numFmtId="0" fontId="3" fillId="0" borderId="0" xfId="0" applyFont="1"/>
    <xf numFmtId="0" fontId="7" fillId="0" borderId="38" xfId="0" applyFont="1" applyBorder="1" applyAlignment="1">
      <alignment horizontal="left" vertical="center"/>
    </xf>
    <xf numFmtId="0" fontId="14" fillId="17" borderId="17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3" fillId="0" borderId="0" xfId="0" applyFont="1" applyBorder="1"/>
    <xf numFmtId="0" fontId="43" fillId="0" borderId="79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43" fillId="0" borderId="77" xfId="0" applyFont="1" applyBorder="1" applyAlignment="1">
      <alignment horizontal="center" vertical="center"/>
    </xf>
    <xf numFmtId="0" fontId="40" fillId="0" borderId="0" xfId="0" applyFont="1"/>
    <xf numFmtId="49" fontId="7" fillId="4" borderId="16" xfId="0" applyNumberFormat="1" applyFont="1" applyFill="1" applyBorder="1" applyAlignment="1">
      <alignment horizontal="left" vertical="center"/>
    </xf>
    <xf numFmtId="49" fontId="43" fillId="4" borderId="7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  <xf numFmtId="0" fontId="43" fillId="4" borderId="79" xfId="0" applyFont="1" applyFill="1" applyBorder="1" applyAlignment="1">
      <alignment horizontal="center" vertical="center"/>
    </xf>
    <xf numFmtId="49" fontId="3" fillId="0" borderId="0" xfId="0" applyNumberFormat="1" applyFont="1"/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1" xfId="0" applyNumberFormat="1" applyFont="1" applyFill="1" applyBorder="1" applyAlignment="1">
      <alignment horizontal="center" vertical="center"/>
    </xf>
    <xf numFmtId="49" fontId="7" fillId="4" borderId="37" xfId="0" applyNumberFormat="1" applyFont="1" applyFill="1" applyBorder="1" applyAlignment="1">
      <alignment horizontal="left" vertical="center"/>
    </xf>
    <xf numFmtId="0" fontId="25" fillId="4" borderId="85" xfId="0" applyFont="1" applyFill="1" applyBorder="1" applyAlignment="1">
      <alignment horizontal="center" vertical="center"/>
    </xf>
    <xf numFmtId="0" fontId="25" fillId="4" borderId="86" xfId="0" applyFont="1" applyFill="1" applyBorder="1" applyAlignment="1">
      <alignment horizontal="center" vertical="center"/>
    </xf>
    <xf numFmtId="0" fontId="25" fillId="4" borderId="87" xfId="0" applyFont="1" applyFill="1" applyBorder="1" applyAlignment="1">
      <alignment horizontal="center" vertical="center"/>
    </xf>
    <xf numFmtId="49" fontId="7" fillId="4" borderId="75" xfId="0" applyNumberFormat="1" applyFont="1" applyFill="1" applyBorder="1" applyAlignment="1">
      <alignment horizontal="center" vertical="center"/>
    </xf>
    <xf numFmtId="0" fontId="14" fillId="9" borderId="7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4" fillId="17" borderId="38" xfId="0" applyFont="1" applyFill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2" fontId="25" fillId="9" borderId="1" xfId="0" applyNumberFormat="1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/>
    </xf>
    <xf numFmtId="49" fontId="25" fillId="9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49" fontId="25" fillId="0" borderId="0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49" fontId="27" fillId="0" borderId="1" xfId="0" applyNumberFormat="1" applyFont="1" applyBorder="1"/>
    <xf numFmtId="0" fontId="27" fillId="0" borderId="2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35" fillId="0" borderId="1" xfId="0" applyFont="1" applyBorder="1"/>
    <xf numFmtId="49" fontId="27" fillId="0" borderId="22" xfId="0" applyNumberFormat="1" applyFont="1" applyBorder="1" applyAlignment="1">
      <alignment horizontal="center" vertical="center" wrapText="1"/>
    </xf>
    <xf numFmtId="0" fontId="15" fillId="0" borderId="1" xfId="0" applyFont="1" applyBorder="1"/>
    <xf numFmtId="49" fontId="25" fillId="9" borderId="1" xfId="0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7" fillId="17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47" fillId="0" borderId="0" xfId="0" applyFont="1"/>
    <xf numFmtId="0" fontId="34" fillId="0" borderId="1" xfId="0" applyFont="1" applyBorder="1" applyAlignment="1">
      <alignment vertical="top" wrapText="1"/>
    </xf>
    <xf numFmtId="0" fontId="34" fillId="0" borderId="1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center"/>
    </xf>
    <xf numFmtId="0" fontId="34" fillId="2" borderId="0" xfId="0" applyFont="1" applyFill="1"/>
    <xf numFmtId="0" fontId="34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top"/>
    </xf>
    <xf numFmtId="0" fontId="35" fillId="2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 vertical="top"/>
    </xf>
    <xf numFmtId="0" fontId="37" fillId="18" borderId="0" xfId="0" applyFont="1" applyFill="1" applyAlignment="1">
      <alignment horizontal="left" vertical="top"/>
    </xf>
    <xf numFmtId="0" fontId="34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/>
    </xf>
    <xf numFmtId="0" fontId="37" fillId="0" borderId="3" xfId="0" applyFont="1" applyFill="1" applyBorder="1" applyAlignment="1">
      <alignment horizontal="left" vertical="top"/>
    </xf>
    <xf numFmtId="0" fontId="37" fillId="0" borderId="18" xfId="0" applyFont="1" applyFill="1" applyBorder="1" applyAlignment="1">
      <alignment horizontal="left" vertical="top"/>
    </xf>
    <xf numFmtId="0" fontId="37" fillId="0" borderId="17" xfId="0" applyFont="1" applyFill="1" applyBorder="1" applyAlignment="1">
      <alignment horizontal="left" vertical="top"/>
    </xf>
    <xf numFmtId="0" fontId="37" fillId="0" borderId="17" xfId="0" applyFont="1" applyFill="1" applyBorder="1" applyAlignment="1">
      <alignment horizontal="left" vertical="top" wrapText="1"/>
    </xf>
    <xf numFmtId="0" fontId="50" fillId="0" borderId="1" xfId="0" applyFont="1" applyBorder="1"/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/>
    </xf>
    <xf numFmtId="0" fontId="34" fillId="4" borderId="1" xfId="0" applyFont="1" applyFill="1" applyBorder="1" applyAlignment="1">
      <alignment horizontal="left" vertical="top" wrapText="1"/>
    </xf>
    <xf numFmtId="14" fontId="34" fillId="4" borderId="1" xfId="0" applyNumberFormat="1" applyFont="1" applyFill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17" borderId="17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84" xfId="0" applyFont="1" applyFill="1" applyBorder="1" applyAlignment="1">
      <alignment horizontal="center" vertical="center"/>
    </xf>
    <xf numFmtId="0" fontId="7" fillId="17" borderId="7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7" fillId="0" borderId="77" xfId="0" applyFont="1" applyBorder="1" applyAlignment="1">
      <alignment horizontal="left" vertical="center"/>
    </xf>
    <xf numFmtId="0" fontId="28" fillId="0" borderId="77" xfId="0" applyFont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vertical="top"/>
    </xf>
    <xf numFmtId="0" fontId="35" fillId="0" borderId="3" xfId="0" applyFont="1" applyBorder="1" applyAlignment="1">
      <alignment horizontal="left" vertical="top" wrapText="1"/>
    </xf>
    <xf numFmtId="0" fontId="35" fillId="17" borderId="18" xfId="0" applyFont="1" applyFill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34" fillId="4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4" fontId="35" fillId="4" borderId="1" xfId="0" applyNumberFormat="1" applyFont="1" applyFill="1" applyBorder="1" applyAlignment="1">
      <alignment horizontal="center" vertical="top" wrapText="1"/>
    </xf>
    <xf numFmtId="14" fontId="34" fillId="0" borderId="1" xfId="0" applyNumberFormat="1" applyFont="1" applyBorder="1" applyAlignment="1">
      <alignment vertical="top" wrapText="1"/>
    </xf>
    <xf numFmtId="0" fontId="7" fillId="0" borderId="79" xfId="0" applyFont="1" applyBorder="1" applyAlignment="1">
      <alignment horizontal="left" vertical="center"/>
    </xf>
    <xf numFmtId="49" fontId="7" fillId="4" borderId="75" xfId="0" applyNumberFormat="1" applyFont="1" applyFill="1" applyBorder="1" applyAlignment="1">
      <alignment horizontal="left" vertical="center"/>
    </xf>
    <xf numFmtId="0" fontId="26" fillId="4" borderId="77" xfId="0" applyFont="1" applyFill="1" applyBorder="1" applyAlignment="1">
      <alignment horizontal="left" vertical="center"/>
    </xf>
    <xf numFmtId="0" fontId="7" fillId="4" borderId="79" xfId="0" applyFont="1" applyFill="1" applyBorder="1" applyAlignment="1">
      <alignment horizontal="left" vertical="center"/>
    </xf>
    <xf numFmtId="49" fontId="7" fillId="4" borderId="77" xfId="0" applyNumberFormat="1" applyFont="1" applyFill="1" applyBorder="1" applyAlignment="1">
      <alignment horizontal="left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4" fillId="0" borderId="0" xfId="0" applyFont="1" applyBorder="1"/>
    <xf numFmtId="0" fontId="27" fillId="4" borderId="90" xfId="0" applyFont="1" applyFill="1" applyBorder="1" applyAlignment="1">
      <alignment horizontal="center" vertical="center" textRotation="90" wrapText="1"/>
    </xf>
    <xf numFmtId="0" fontId="14" fillId="17" borderId="18" xfId="0" applyFont="1" applyFill="1" applyBorder="1" applyAlignment="1">
      <alignment horizontal="center" vertical="top"/>
    </xf>
    <xf numFmtId="0" fontId="14" fillId="17" borderId="29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4" fillId="17" borderId="38" xfId="0" applyFont="1" applyFill="1" applyBorder="1" applyAlignment="1">
      <alignment horizontal="center" vertical="top"/>
    </xf>
    <xf numFmtId="0" fontId="14" fillId="4" borderId="16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2" fontId="7" fillId="4" borderId="38" xfId="0" applyNumberFormat="1" applyFont="1" applyFill="1" applyBorder="1" applyAlignment="1">
      <alignment horizontal="center" vertical="center"/>
    </xf>
    <xf numFmtId="2" fontId="14" fillId="9" borderId="5" xfId="0" applyNumberFormat="1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top"/>
    </xf>
    <xf numFmtId="0" fontId="14" fillId="4" borderId="3" xfId="0" applyFont="1" applyFill="1" applyBorder="1" applyAlignment="1">
      <alignment horizontal="center" vertical="top"/>
    </xf>
    <xf numFmtId="2" fontId="7" fillId="4" borderId="38" xfId="2" applyNumberFormat="1" applyFont="1" applyFill="1" applyBorder="1" applyAlignment="1">
      <alignment horizontal="center" vertical="center"/>
    </xf>
    <xf numFmtId="2" fontId="14" fillId="9" borderId="5" xfId="2" applyNumberFormat="1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/>
    </xf>
    <xf numFmtId="0" fontId="14" fillId="4" borderId="8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91" xfId="0" applyFont="1" applyFill="1" applyBorder="1" applyAlignment="1">
      <alignment horizontal="center" vertical="center"/>
    </xf>
    <xf numFmtId="0" fontId="25" fillId="9" borderId="73" xfId="0" applyFont="1" applyFill="1" applyBorder="1" applyAlignment="1">
      <alignment horizontal="center" vertical="center"/>
    </xf>
    <xf numFmtId="0" fontId="27" fillId="4" borderId="89" xfId="0" applyFont="1" applyFill="1" applyBorder="1" applyAlignment="1">
      <alignment horizontal="center" vertical="center" textRotation="90" wrapText="1"/>
    </xf>
    <xf numFmtId="0" fontId="14" fillId="4" borderId="22" xfId="0" applyFont="1" applyFill="1" applyBorder="1" applyAlignment="1">
      <alignment horizontal="center" vertical="top"/>
    </xf>
    <xf numFmtId="0" fontId="14" fillId="4" borderId="30" xfId="0" applyFont="1" applyFill="1" applyBorder="1" applyAlignment="1">
      <alignment horizontal="center" vertical="top"/>
    </xf>
    <xf numFmtId="0" fontId="14" fillId="4" borderId="37" xfId="0" applyFont="1" applyFill="1" applyBorder="1" applyAlignment="1">
      <alignment horizontal="center" vertical="top"/>
    </xf>
    <xf numFmtId="0" fontId="14" fillId="4" borderId="21" xfId="0" applyFont="1" applyFill="1" applyBorder="1" applyAlignment="1">
      <alignment horizontal="center" vertical="top"/>
    </xf>
    <xf numFmtId="0" fontId="14" fillId="17" borderId="15" xfId="0" applyFont="1" applyFill="1" applyBorder="1" applyAlignment="1">
      <alignment horizontal="center" vertical="top"/>
    </xf>
    <xf numFmtId="0" fontId="14" fillId="4" borderId="20" xfId="0" applyFont="1" applyFill="1" applyBorder="1" applyAlignment="1">
      <alignment horizontal="center" vertical="top"/>
    </xf>
    <xf numFmtId="49" fontId="14" fillId="17" borderId="6" xfId="0" applyNumberFormat="1" applyFont="1" applyFill="1" applyBorder="1" applyAlignment="1">
      <alignment horizontal="center" vertical="top"/>
    </xf>
    <xf numFmtId="0" fontId="42" fillId="0" borderId="8" xfId="0" applyFont="1" applyBorder="1" applyAlignment="1">
      <alignment horizontal="center" vertical="top"/>
    </xf>
    <xf numFmtId="49" fontId="14" fillId="4" borderId="9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4" fillId="4" borderId="9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4" borderId="33" xfId="0" applyNumberFormat="1" applyFont="1" applyFill="1" applyBorder="1" applyAlignment="1">
      <alignment horizontal="center" vertical="top"/>
    </xf>
    <xf numFmtId="0" fontId="14" fillId="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51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14" fontId="34" fillId="2" borderId="1" xfId="0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top" wrapText="1"/>
    </xf>
    <xf numFmtId="49" fontId="34" fillId="4" borderId="1" xfId="0" applyNumberFormat="1" applyFont="1" applyFill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49" fontId="35" fillId="0" borderId="1" xfId="0" applyNumberFormat="1" applyFont="1" applyBorder="1" applyAlignment="1">
      <alignment horizontal="center" vertical="top" wrapText="1"/>
    </xf>
    <xf numFmtId="49" fontId="35" fillId="4" borderId="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14" fontId="35" fillId="17" borderId="3" xfId="0" applyNumberFormat="1" applyFont="1" applyFill="1" applyBorder="1" applyAlignment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35" fillId="0" borderId="3" xfId="0" applyFont="1" applyBorder="1" applyAlignment="1">
      <alignment vertical="top" wrapText="1"/>
    </xf>
    <xf numFmtId="14" fontId="35" fillId="17" borderId="17" xfId="0" applyNumberFormat="1" applyFont="1" applyFill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14" fontId="35" fillId="0" borderId="17" xfId="0" applyNumberFormat="1" applyFont="1" applyBorder="1" applyAlignment="1">
      <alignment vertical="top" wrapText="1"/>
    </xf>
    <xf numFmtId="14" fontId="27" fillId="0" borderId="17" xfId="0" applyNumberFormat="1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7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/>
    </xf>
    <xf numFmtId="14" fontId="34" fillId="4" borderId="3" xfId="0" applyNumberFormat="1" applyFont="1" applyFill="1" applyBorder="1" applyAlignment="1">
      <alignment horizontal="left" vertical="top" wrapText="1"/>
    </xf>
    <xf numFmtId="14" fontId="34" fillId="4" borderId="1" xfId="0" applyNumberFormat="1" applyFont="1" applyFill="1" applyBorder="1" applyAlignment="1">
      <alignment horizontal="left" vertical="top" wrapText="1"/>
    </xf>
    <xf numFmtId="14" fontId="35" fillId="4" borderId="3" xfId="0" applyNumberFormat="1" applyFont="1" applyFill="1" applyBorder="1" applyAlignment="1">
      <alignment horizontal="left" vertical="top" wrapText="1"/>
    </xf>
    <xf numFmtId="14" fontId="35" fillId="4" borderId="1" xfId="0" applyNumberFormat="1" applyFont="1" applyFill="1" applyBorder="1" applyAlignment="1">
      <alignment horizontal="left" vertical="top" wrapText="1"/>
    </xf>
    <xf numFmtId="0" fontId="34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7" fillId="0" borderId="1" xfId="0" applyFont="1" applyBorder="1"/>
    <xf numFmtId="0" fontId="37" fillId="0" borderId="3" xfId="0" applyFont="1" applyBorder="1" applyAlignment="1">
      <alignment wrapText="1"/>
    </xf>
    <xf numFmtId="0" fontId="37" fillId="0" borderId="3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top" wrapText="1"/>
    </xf>
    <xf numFmtId="0" fontId="0" fillId="4" borderId="0" xfId="0" applyFill="1" applyBorder="1"/>
    <xf numFmtId="0" fontId="8" fillId="4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14" fontId="29" fillId="0" borderId="0" xfId="0" applyNumberFormat="1" applyFont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14" fontId="29" fillId="0" borderId="1" xfId="0" applyNumberFormat="1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horizontal="left" vertical="top"/>
    </xf>
    <xf numFmtId="0" fontId="27" fillId="4" borderId="1" xfId="0" applyFont="1" applyFill="1" applyBorder="1" applyAlignment="1">
      <alignment horizontal="left" vertical="top"/>
    </xf>
    <xf numFmtId="0" fontId="8" fillId="4" borderId="1" xfId="0" applyNumberFormat="1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8" fillId="4" borderId="22" xfId="0" applyNumberFormat="1" applyFont="1" applyFill="1" applyBorder="1" applyAlignment="1">
      <alignment horizontal="left" vertical="top" wrapText="1"/>
    </xf>
    <xf numFmtId="0" fontId="8" fillId="4" borderId="22" xfId="0" applyNumberFormat="1" applyFont="1" applyFill="1" applyBorder="1" applyAlignment="1">
      <alignment horizontal="left" vertical="top" wrapText="1"/>
    </xf>
    <xf numFmtId="0" fontId="27" fillId="4" borderId="22" xfId="0" applyFont="1" applyFill="1" applyBorder="1" applyAlignment="1">
      <alignment horizontal="left" vertical="top"/>
    </xf>
    <xf numFmtId="0" fontId="8" fillId="4" borderId="18" xfId="0" applyFont="1" applyFill="1" applyBorder="1" applyAlignment="1">
      <alignment horizontal="left" vertical="top"/>
    </xf>
    <xf numFmtId="14" fontId="8" fillId="4" borderId="0" xfId="0" applyNumberFormat="1" applyFont="1" applyFill="1" applyAlignment="1">
      <alignment horizontal="left" vertical="top"/>
    </xf>
    <xf numFmtId="0" fontId="8" fillId="4" borderId="18" xfId="0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4" borderId="21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top" wrapText="1"/>
    </xf>
    <xf numFmtId="2" fontId="0" fillId="0" borderId="17" xfId="0" applyNumberFormat="1" applyBorder="1"/>
    <xf numFmtId="2" fontId="0" fillId="4" borderId="29" xfId="0" applyNumberFormat="1" applyFill="1" applyBorder="1" applyAlignment="1">
      <alignment horizontal="center"/>
    </xf>
    <xf numFmtId="2" fontId="31" fillId="4" borderId="38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3" fillId="0" borderId="1" xfId="0" applyFont="1" applyBorder="1"/>
    <xf numFmtId="0" fontId="24" fillId="0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/>
    </xf>
    <xf numFmtId="14" fontId="8" fillId="7" borderId="1" xfId="0" applyNumberFormat="1" applyFont="1" applyFill="1" applyBorder="1" applyAlignment="1">
      <alignment horizontal="left" vertical="top" wrapText="1"/>
    </xf>
    <xf numFmtId="0" fontId="29" fillId="7" borderId="1" xfId="0" applyFont="1" applyFill="1" applyBorder="1" applyAlignment="1">
      <alignment horizontal="left" vertical="top" wrapText="1"/>
    </xf>
    <xf numFmtId="14" fontId="29" fillId="7" borderId="1" xfId="0" applyNumberFormat="1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left" vertical="top" wrapText="1"/>
    </xf>
    <xf numFmtId="0" fontId="8" fillId="7" borderId="22" xfId="0" applyFont="1" applyFill="1" applyBorder="1" applyAlignment="1">
      <alignment horizontal="left" vertical="top" wrapText="1"/>
    </xf>
    <xf numFmtId="14" fontId="8" fillId="7" borderId="22" xfId="0" applyNumberFormat="1" applyFont="1" applyFill="1" applyBorder="1" applyAlignment="1">
      <alignment horizontal="left" vertical="top" wrapText="1"/>
    </xf>
    <xf numFmtId="14" fontId="8" fillId="19" borderId="1" xfId="0" applyNumberFormat="1" applyFont="1" applyFill="1" applyBorder="1" applyAlignment="1">
      <alignment horizontal="left" vertical="top" wrapText="1"/>
    </xf>
    <xf numFmtId="0" fontId="8" fillId="19" borderId="1" xfId="0" applyFont="1" applyFill="1" applyBorder="1" applyAlignment="1">
      <alignment horizontal="left" vertical="top" wrapText="1"/>
    </xf>
    <xf numFmtId="0" fontId="23" fillId="4" borderId="1" xfId="0" applyFont="1" applyFill="1" applyBorder="1"/>
    <xf numFmtId="0" fontId="23" fillId="4" borderId="0" xfId="0" applyFont="1" applyFill="1"/>
    <xf numFmtId="0" fontId="54" fillId="2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17" borderId="82" xfId="0" applyFont="1" applyFill="1" applyBorder="1" applyAlignment="1">
      <alignment horizontal="center" vertical="center"/>
    </xf>
    <xf numFmtId="0" fontId="14" fillId="4" borderId="79" xfId="0" applyFont="1" applyFill="1" applyBorder="1" applyAlignment="1">
      <alignment horizontal="center" vertical="center"/>
    </xf>
    <xf numFmtId="0" fontId="14" fillId="4" borderId="77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25" fillId="4" borderId="92" xfId="0" applyFont="1" applyFill="1" applyBorder="1" applyAlignment="1">
      <alignment horizontal="center" vertical="center"/>
    </xf>
    <xf numFmtId="2" fontId="7" fillId="17" borderId="6" xfId="0" applyNumberFormat="1" applyFont="1" applyFill="1" applyBorder="1" applyAlignment="1">
      <alignment horizontal="center" vertical="center"/>
    </xf>
    <xf numFmtId="2" fontId="7" fillId="17" borderId="8" xfId="0" applyNumberFormat="1" applyFont="1" applyFill="1" applyBorder="1" applyAlignment="1">
      <alignment horizontal="center" vertical="center"/>
    </xf>
    <xf numFmtId="2" fontId="7" fillId="17" borderId="9" xfId="0" applyNumberFormat="1" applyFont="1" applyFill="1" applyBorder="1" applyAlignment="1">
      <alignment horizontal="center" vertical="center"/>
    </xf>
    <xf numFmtId="2" fontId="7" fillId="17" borderId="10" xfId="0" applyNumberFormat="1" applyFont="1" applyFill="1" applyBorder="1" applyAlignment="1">
      <alignment horizontal="center" vertical="center"/>
    </xf>
    <xf numFmtId="2" fontId="7" fillId="17" borderId="33" xfId="0" applyNumberFormat="1" applyFont="1" applyFill="1" applyBorder="1" applyAlignment="1">
      <alignment horizontal="center" vertical="center"/>
    </xf>
    <xf numFmtId="2" fontId="7" fillId="17" borderId="12" xfId="0" applyNumberFormat="1" applyFont="1" applyFill="1" applyBorder="1" applyAlignment="1">
      <alignment horizontal="center" vertical="center"/>
    </xf>
    <xf numFmtId="0" fontId="14" fillId="17" borderId="79" xfId="0" applyFont="1" applyFill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/>
    </xf>
    <xf numFmtId="2" fontId="25" fillId="9" borderId="91" xfId="0" applyNumberFormat="1" applyFont="1" applyFill="1" applyBorder="1" applyAlignment="1">
      <alignment horizontal="center" vertical="center"/>
    </xf>
    <xf numFmtId="2" fontId="14" fillId="17" borderId="6" xfId="0" applyNumberFormat="1" applyFont="1" applyFill="1" applyBorder="1" applyAlignment="1">
      <alignment horizontal="center" vertical="center"/>
    </xf>
    <xf numFmtId="2" fontId="14" fillId="17" borderId="8" xfId="0" applyNumberFormat="1" applyFont="1" applyFill="1" applyBorder="1" applyAlignment="1">
      <alignment horizontal="center" vertical="center"/>
    </xf>
    <xf numFmtId="2" fontId="14" fillId="17" borderId="9" xfId="0" applyNumberFormat="1" applyFont="1" applyFill="1" applyBorder="1" applyAlignment="1">
      <alignment horizontal="center" vertical="center"/>
    </xf>
    <xf numFmtId="2" fontId="14" fillId="17" borderId="10" xfId="0" applyNumberFormat="1" applyFont="1" applyFill="1" applyBorder="1" applyAlignment="1">
      <alignment horizontal="center" vertical="center"/>
    </xf>
    <xf numFmtId="2" fontId="14" fillId="17" borderId="33" xfId="0" applyNumberFormat="1" applyFont="1" applyFill="1" applyBorder="1" applyAlignment="1">
      <alignment horizontal="center" vertical="center"/>
    </xf>
    <xf numFmtId="2" fontId="14" fillId="17" borderId="12" xfId="0" applyNumberFormat="1" applyFont="1" applyFill="1" applyBorder="1" applyAlignment="1">
      <alignment horizontal="center" vertical="center"/>
    </xf>
    <xf numFmtId="0" fontId="14" fillId="17" borderId="79" xfId="0" applyFont="1" applyFill="1" applyBorder="1" applyAlignment="1">
      <alignment horizontal="center" vertical="top"/>
    </xf>
    <xf numFmtId="0" fontId="14" fillId="4" borderId="77" xfId="0" applyFont="1" applyFill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14" fillId="4" borderId="75" xfId="0" applyFont="1" applyFill="1" applyBorder="1" applyAlignment="1">
      <alignment horizontal="center" vertical="top"/>
    </xf>
    <xf numFmtId="2" fontId="25" fillId="11" borderId="91" xfId="0" applyNumberFormat="1" applyFont="1" applyFill="1" applyBorder="1" applyAlignment="1">
      <alignment horizontal="center" vertical="center"/>
    </xf>
    <xf numFmtId="2" fontId="25" fillId="11" borderId="91" xfId="1" applyNumberFormat="1" applyFont="1" applyFill="1" applyBorder="1" applyAlignment="1">
      <alignment horizontal="center" vertical="center"/>
    </xf>
    <xf numFmtId="2" fontId="25" fillId="10" borderId="88" xfId="0" applyNumberFormat="1" applyFont="1" applyFill="1" applyBorder="1" applyAlignment="1">
      <alignment horizontal="center" vertical="center"/>
    </xf>
    <xf numFmtId="2" fontId="25" fillId="10" borderId="88" xfId="2" applyNumberFormat="1" applyFont="1" applyFill="1" applyBorder="1" applyAlignment="1">
      <alignment horizontal="center" vertical="center"/>
    </xf>
    <xf numFmtId="2" fontId="14" fillId="17" borderId="6" xfId="0" applyNumberFormat="1" applyFont="1" applyFill="1" applyBorder="1" applyAlignment="1">
      <alignment horizontal="center" vertical="top"/>
    </xf>
    <xf numFmtId="2" fontId="14" fillId="17" borderId="8" xfId="0" applyNumberFormat="1" applyFont="1" applyFill="1" applyBorder="1" applyAlignment="1">
      <alignment horizontal="center" vertical="top"/>
    </xf>
    <xf numFmtId="2" fontId="14" fillId="17" borderId="9" xfId="0" applyNumberFormat="1" applyFont="1" applyFill="1" applyBorder="1" applyAlignment="1">
      <alignment horizontal="center" vertical="top"/>
    </xf>
    <xf numFmtId="2" fontId="14" fillId="17" borderId="10" xfId="0" applyNumberFormat="1" applyFont="1" applyFill="1" applyBorder="1" applyAlignment="1">
      <alignment horizontal="center" vertical="top"/>
    </xf>
    <xf numFmtId="2" fontId="14" fillId="17" borderId="33" xfId="0" applyNumberFormat="1" applyFont="1" applyFill="1" applyBorder="1" applyAlignment="1">
      <alignment horizontal="center" vertical="top"/>
    </xf>
    <xf numFmtId="2" fontId="14" fillId="17" borderId="12" xfId="0" applyNumberFormat="1" applyFont="1" applyFill="1" applyBorder="1" applyAlignment="1">
      <alignment horizontal="center" vertical="top"/>
    </xf>
    <xf numFmtId="49" fontId="0" fillId="0" borderId="0" xfId="0" applyNumberFormat="1"/>
    <xf numFmtId="0" fontId="7" fillId="4" borderId="17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2" fontId="0" fillId="0" borderId="0" xfId="0" applyNumberFormat="1" applyBorder="1"/>
    <xf numFmtId="2" fontId="0" fillId="0" borderId="0" xfId="0" applyNumberFormat="1"/>
    <xf numFmtId="0" fontId="56" fillId="0" borderId="0" xfId="0" applyFont="1"/>
    <xf numFmtId="1" fontId="44" fillId="0" borderId="1" xfId="0" applyNumberFormat="1" applyFont="1" applyBorder="1" applyAlignment="1">
      <alignment horizontal="center" vertical="center" wrapText="1"/>
    </xf>
    <xf numFmtId="1" fontId="40" fillId="0" borderId="0" xfId="0" applyNumberFormat="1" applyFont="1"/>
    <xf numFmtId="0" fontId="2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5" xfId="0" applyBorder="1"/>
    <xf numFmtId="0" fontId="7" fillId="0" borderId="82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6" fillId="0" borderId="38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8" xfId="0" applyBorder="1"/>
    <xf numFmtId="0" fontId="27" fillId="4" borderId="16" xfId="0" applyFont="1" applyFill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/>
    <xf numFmtId="0" fontId="40" fillId="0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2" fontId="0" fillId="0" borderId="0" xfId="0" applyNumberFormat="1" applyFont="1"/>
    <xf numFmtId="49" fontId="7" fillId="4" borderId="77" xfId="0" applyNumberFormat="1" applyFont="1" applyFill="1" applyBorder="1"/>
    <xf numFmtId="0" fontId="7" fillId="0" borderId="77" xfId="0" applyFont="1" applyFill="1" applyBorder="1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4" borderId="79" xfId="0" applyFont="1" applyFill="1" applyBorder="1"/>
    <xf numFmtId="0" fontId="24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49" fontId="7" fillId="4" borderId="83" xfId="0" applyNumberFormat="1" applyFont="1" applyFill="1" applyBorder="1"/>
    <xf numFmtId="0" fontId="8" fillId="4" borderId="20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14" borderId="5" xfId="0" applyFont="1" applyFill="1" applyBorder="1" applyAlignment="1">
      <alignment horizontal="center"/>
    </xf>
    <xf numFmtId="0" fontId="33" fillId="14" borderId="5" xfId="0" applyFont="1" applyFill="1" applyBorder="1" applyAlignment="1">
      <alignment horizontal="center" vertical="center"/>
    </xf>
    <xf numFmtId="0" fontId="33" fillId="14" borderId="73" xfId="0" applyFont="1" applyFill="1" applyBorder="1" applyAlignment="1">
      <alignment horizontal="center" vertical="center"/>
    </xf>
    <xf numFmtId="0" fontId="33" fillId="14" borderId="9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2" xfId="0" applyFont="1" applyBorder="1"/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/>
    <xf numFmtId="0" fontId="7" fillId="0" borderId="15" xfId="0" applyFont="1" applyBorder="1" applyAlignment="1">
      <alignment horizontal="left" vertical="center"/>
    </xf>
    <xf numFmtId="0" fontId="57" fillId="0" borderId="15" xfId="0" applyFont="1" applyFill="1" applyBorder="1" applyAlignment="1">
      <alignment horizontal="center"/>
    </xf>
    <xf numFmtId="0" fontId="57" fillId="0" borderId="82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8" fillId="0" borderId="0" xfId="0" applyFont="1"/>
    <xf numFmtId="0" fontId="57" fillId="0" borderId="77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9" fontId="7" fillId="4" borderId="16" xfId="0" applyNumberFormat="1" applyFont="1" applyFill="1" applyBorder="1"/>
    <xf numFmtId="0" fontId="7" fillId="4" borderId="16" xfId="0" applyFont="1" applyFill="1" applyBorder="1"/>
    <xf numFmtId="0" fontId="0" fillId="0" borderId="77" xfId="0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60" fillId="0" borderId="43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70" xfId="0" applyFont="1" applyBorder="1" applyAlignment="1">
      <alignment horizontal="center" vertical="center" wrapText="1"/>
    </xf>
    <xf numFmtId="49" fontId="7" fillId="4" borderId="20" xfId="0" applyNumberFormat="1" applyFont="1" applyFill="1" applyBorder="1"/>
    <xf numFmtId="0" fontId="0" fillId="0" borderId="83" xfId="0" applyBorder="1" applyAlignment="1">
      <alignment horizontal="center" vertical="center"/>
    </xf>
    <xf numFmtId="0" fontId="57" fillId="0" borderId="20" xfId="0" applyFont="1" applyFill="1" applyBorder="1" applyAlignment="1">
      <alignment horizontal="center"/>
    </xf>
    <xf numFmtId="0" fontId="60" fillId="0" borderId="39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69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/>
    </xf>
    <xf numFmtId="0" fontId="62" fillId="14" borderId="5" xfId="0" applyFont="1" applyFill="1" applyBorder="1" applyAlignment="1">
      <alignment horizontal="center" vertical="center"/>
    </xf>
    <xf numFmtId="0" fontId="62" fillId="14" borderId="73" xfId="0" applyFont="1" applyFill="1" applyBorder="1" applyAlignment="1">
      <alignment horizontal="center" vertical="center"/>
    </xf>
    <xf numFmtId="0" fontId="62" fillId="14" borderId="91" xfId="0" applyFont="1" applyFill="1" applyBorder="1" applyAlignment="1">
      <alignment horizontal="center" vertical="center"/>
    </xf>
    <xf numFmtId="0" fontId="54" fillId="0" borderId="61" xfId="0" applyFont="1" applyBorder="1" applyProtection="1">
      <protection locked="0"/>
    </xf>
    <xf numFmtId="0" fontId="54" fillId="0" borderId="66" xfId="0" applyFont="1" applyBorder="1" applyAlignment="1" applyProtection="1">
      <alignment horizontal="center"/>
      <protection locked="0"/>
    </xf>
    <xf numFmtId="0" fontId="54" fillId="0" borderId="60" xfId="0" applyFont="1" applyBorder="1" applyAlignment="1" applyProtection="1">
      <alignment horizontal="center"/>
      <protection locked="0"/>
    </xf>
    <xf numFmtId="0" fontId="54" fillId="0" borderId="68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4" fillId="0" borderId="50" xfId="0" applyFont="1" applyBorder="1" applyAlignment="1" applyProtection="1">
      <alignment horizontal="center"/>
      <protection locked="0"/>
    </xf>
    <xf numFmtId="0" fontId="54" fillId="5" borderId="62" xfId="0" applyFont="1" applyFill="1" applyBorder="1" applyAlignment="1">
      <alignment horizontal="center"/>
    </xf>
    <xf numFmtId="0" fontId="63" fillId="5" borderId="59" xfId="0" applyFont="1" applyFill="1" applyBorder="1"/>
    <xf numFmtId="0" fontId="63" fillId="5" borderId="58" xfId="0" applyFont="1" applyFill="1" applyBorder="1" applyAlignment="1">
      <alignment horizontal="center"/>
    </xf>
    <xf numFmtId="0" fontId="64" fillId="5" borderId="58" xfId="0" applyFont="1" applyFill="1" applyBorder="1" applyAlignment="1">
      <alignment horizontal="center"/>
    </xf>
    <xf numFmtId="0" fontId="63" fillId="2" borderId="60" xfId="0" applyFont="1" applyFill="1" applyBorder="1" applyAlignment="1" applyProtection="1">
      <alignment horizontal="center"/>
      <protection locked="0"/>
    </xf>
    <xf numFmtId="0" fontId="63" fillId="5" borderId="14" xfId="0" applyFont="1" applyFill="1" applyBorder="1" applyAlignment="1">
      <alignment horizontal="center"/>
    </xf>
    <xf numFmtId="0" fontId="63" fillId="5" borderId="11" xfId="0" applyFont="1" applyFill="1" applyBorder="1" applyAlignment="1">
      <alignment horizontal="center"/>
    </xf>
    <xf numFmtId="0" fontId="63" fillId="5" borderId="28" xfId="0" applyFont="1" applyFill="1" applyBorder="1" applyAlignment="1">
      <alignment horizontal="center"/>
    </xf>
    <xf numFmtId="0" fontId="64" fillId="5" borderId="4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4" fillId="0" borderId="63" xfId="0" applyFont="1" applyBorder="1" applyProtection="1">
      <protection locked="0"/>
    </xf>
    <xf numFmtId="0" fontId="54" fillId="0" borderId="62" xfId="0" applyFont="1" applyFill="1" applyBorder="1" applyAlignment="1" applyProtection="1">
      <alignment horizontal="center"/>
      <protection locked="0"/>
    </xf>
    <xf numFmtId="0" fontId="59" fillId="0" borderId="62" xfId="0" applyFont="1" applyFill="1" applyBorder="1" applyAlignment="1" applyProtection="1">
      <alignment horizontal="center"/>
      <protection locked="0"/>
    </xf>
    <xf numFmtId="0" fontId="59" fillId="0" borderId="60" xfId="0" applyFont="1" applyFill="1" applyBorder="1" applyAlignment="1" applyProtection="1">
      <alignment horizontal="center"/>
      <protection locked="0"/>
    </xf>
    <xf numFmtId="0" fontId="59" fillId="0" borderId="17" xfId="0" applyFont="1" applyFill="1" applyBorder="1" applyAlignment="1" applyProtection="1">
      <alignment horizontal="center"/>
      <protection locked="0"/>
    </xf>
    <xf numFmtId="0" fontId="59" fillId="0" borderId="18" xfId="0" applyFont="1" applyFill="1" applyBorder="1" applyAlignment="1" applyProtection="1">
      <alignment horizontal="center"/>
      <protection locked="0"/>
    </xf>
    <xf numFmtId="0" fontId="59" fillId="0" borderId="29" xfId="0" applyFont="1" applyFill="1" applyBorder="1" applyAlignment="1" applyProtection="1">
      <alignment horizontal="center"/>
      <protection locked="0"/>
    </xf>
    <xf numFmtId="0" fontId="59" fillId="2" borderId="62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0" borderId="75" xfId="0" applyFont="1" applyFill="1" applyBorder="1" applyAlignment="1">
      <alignment horizontal="center"/>
    </xf>
    <xf numFmtId="0" fontId="54" fillId="5" borderId="59" xfId="0" applyFont="1" applyFill="1" applyBorder="1"/>
    <xf numFmtId="0" fontId="54" fillId="0" borderId="60" xfId="0" applyFont="1" applyFill="1" applyBorder="1" applyAlignment="1" applyProtection="1">
      <alignment horizontal="center"/>
      <protection locked="0"/>
    </xf>
    <xf numFmtId="0" fontId="54" fillId="0" borderId="17" xfId="0" applyFont="1" applyFill="1" applyBorder="1" applyAlignment="1" applyProtection="1">
      <alignment horizontal="center"/>
      <protection locked="0"/>
    </xf>
    <xf numFmtId="0" fontId="54" fillId="0" borderId="18" xfId="0" applyFont="1" applyFill="1" applyBorder="1" applyAlignment="1" applyProtection="1">
      <alignment horizontal="center"/>
      <protection locked="0"/>
    </xf>
    <xf numFmtId="0" fontId="54" fillId="0" borderId="29" xfId="0" applyFont="1" applyFill="1" applyBorder="1" applyAlignment="1" applyProtection="1">
      <alignment horizontal="center"/>
      <protection locked="0"/>
    </xf>
    <xf numFmtId="0" fontId="59" fillId="5" borderId="66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57" fillId="0" borderId="79" xfId="0" applyFont="1" applyFill="1" applyBorder="1" applyAlignment="1">
      <alignment horizontal="center"/>
    </xf>
    <xf numFmtId="0" fontId="64" fillId="5" borderId="46" xfId="0" applyFont="1" applyFill="1" applyBorder="1" applyAlignment="1">
      <alignment horizontal="center"/>
    </xf>
    <xf numFmtId="0" fontId="7" fillId="4" borderId="77" xfId="0" applyFont="1" applyFill="1" applyBorder="1"/>
    <xf numFmtId="0" fontId="54" fillId="0" borderId="62" xfId="0" applyFont="1" applyBorder="1" applyAlignment="1" applyProtection="1">
      <alignment horizontal="center"/>
      <protection locked="0"/>
    </xf>
    <xf numFmtId="0" fontId="54" fillId="0" borderId="17" xfId="0" applyFont="1" applyBorder="1" applyAlignment="1" applyProtection="1">
      <alignment horizontal="center"/>
      <protection locked="0"/>
    </xf>
    <xf numFmtId="0" fontId="54" fillId="0" borderId="1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5" borderId="66" xfId="0" applyFont="1" applyFill="1" applyBorder="1" applyAlignment="1">
      <alignment horizontal="center"/>
    </xf>
    <xf numFmtId="0" fontId="54" fillId="5" borderId="51" xfId="0" applyFont="1" applyFill="1" applyBorder="1"/>
    <xf numFmtId="0" fontId="63" fillId="5" borderId="53" xfId="0" applyFont="1" applyFill="1" applyBorder="1" applyAlignment="1">
      <alignment horizontal="center"/>
    </xf>
    <xf numFmtId="0" fontId="64" fillId="5" borderId="53" xfId="0" applyFont="1" applyFill="1" applyBorder="1" applyAlignment="1">
      <alignment horizontal="center"/>
    </xf>
    <xf numFmtId="0" fontId="63" fillId="5" borderId="52" xfId="0" applyFont="1" applyFill="1" applyBorder="1" applyAlignment="1">
      <alignment horizontal="center"/>
    </xf>
    <xf numFmtId="0" fontId="63" fillId="5" borderId="21" xfId="0" applyFont="1" applyFill="1" applyBorder="1" applyAlignment="1">
      <alignment horizontal="center"/>
    </xf>
    <xf numFmtId="0" fontId="63" fillId="5" borderId="22" xfId="0" applyFont="1" applyFill="1" applyBorder="1" applyAlignment="1">
      <alignment horizontal="center"/>
    </xf>
    <xf numFmtId="0" fontId="63" fillId="5" borderId="30" xfId="0" applyFont="1" applyFill="1" applyBorder="1" applyAlignment="1">
      <alignment horizontal="center"/>
    </xf>
    <xf numFmtId="0" fontId="29" fillId="17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63" fillId="6" borderId="65" xfId="0" applyFont="1" applyFill="1" applyBorder="1"/>
    <xf numFmtId="0" fontId="63" fillId="6" borderId="64" xfId="0" applyFont="1" applyFill="1" applyBorder="1" applyAlignment="1">
      <alignment horizontal="center"/>
    </xf>
    <xf numFmtId="0" fontId="64" fillId="6" borderId="64" xfId="0" applyFont="1" applyFill="1" applyBorder="1" applyAlignment="1">
      <alignment horizontal="center"/>
    </xf>
    <xf numFmtId="0" fontId="63" fillId="6" borderId="24" xfId="0" applyFont="1" applyFill="1" applyBorder="1" applyAlignment="1">
      <alignment horizontal="center"/>
    </xf>
    <xf numFmtId="0" fontId="63" fillId="6" borderId="25" xfId="0" applyFont="1" applyFill="1" applyBorder="1" applyAlignment="1">
      <alignment horizontal="center"/>
    </xf>
    <xf numFmtId="0" fontId="63" fillId="6" borderId="31" xfId="0" applyFont="1" applyFill="1" applyBorder="1" applyAlignment="1">
      <alignment horizontal="center"/>
    </xf>
    <xf numFmtId="0" fontId="64" fillId="6" borderId="4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33" fillId="14" borderId="8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5" fillId="0" borderId="1" xfId="0" applyFont="1" applyBorder="1"/>
    <xf numFmtId="0" fontId="66" fillId="0" borderId="1" xfId="0" applyFont="1" applyBorder="1" applyAlignment="1">
      <alignment horizontal="center"/>
    </xf>
    <xf numFmtId="0" fontId="0" fillId="0" borderId="1" xfId="0" applyBorder="1" applyAlignment="1"/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center" wrapText="1"/>
    </xf>
    <xf numFmtId="0" fontId="34" fillId="0" borderId="0" xfId="0" applyFont="1" applyBorder="1" applyAlignment="1"/>
    <xf numFmtId="0" fontId="34" fillId="0" borderId="0" xfId="0" applyFont="1" applyFill="1" applyBorder="1"/>
    <xf numFmtId="0" fontId="6" fillId="0" borderId="1" xfId="0" applyFont="1" applyBorder="1"/>
    <xf numFmtId="0" fontId="51" fillId="0" borderId="1" xfId="0" applyFont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1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wrapText="1"/>
    </xf>
    <xf numFmtId="0" fontId="51" fillId="0" borderId="1" xfId="0" applyFont="1" applyBorder="1" applyAlignment="1" applyProtection="1">
      <alignment wrapText="1"/>
      <protection locked="0"/>
    </xf>
    <xf numFmtId="0" fontId="51" fillId="0" borderId="1" xfId="0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53" fillId="0" borderId="1" xfId="0" applyFont="1" applyBorder="1" applyAlignment="1">
      <alignment wrapText="1"/>
    </xf>
    <xf numFmtId="0" fontId="67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1" fillId="0" borderId="1" xfId="0" applyFont="1" applyBorder="1" applyAlignment="1" applyProtection="1">
      <alignment wrapText="1"/>
      <protection locked="0"/>
    </xf>
    <xf numFmtId="0" fontId="66" fillId="0" borderId="1" xfId="0" applyFont="1" applyBorder="1" applyAlignment="1"/>
    <xf numFmtId="0" fontId="66" fillId="0" borderId="0" xfId="0" applyFont="1" applyBorder="1" applyAlignment="1"/>
    <xf numFmtId="0" fontId="66" fillId="0" borderId="1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10" fillId="0" borderId="1" xfId="0" applyFont="1" applyBorder="1"/>
    <xf numFmtId="0" fontId="0" fillId="0" borderId="0" xfId="0" applyBorder="1" applyAlignment="1">
      <alignment vertical="top" wrapText="1"/>
    </xf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66" fillId="0" borderId="0" xfId="0" applyFont="1"/>
    <xf numFmtId="0" fontId="0" fillId="0" borderId="95" xfId="0" applyBorder="1"/>
    <xf numFmtId="0" fontId="0" fillId="0" borderId="95" xfId="0" applyBorder="1" applyAlignment="1">
      <alignment horizontal="center"/>
    </xf>
    <xf numFmtId="0" fontId="66" fillId="0" borderId="95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34" fillId="0" borderId="0" xfId="0" applyFont="1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6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 applyProtection="1">
      <alignment wrapText="1"/>
      <protection locked="0"/>
    </xf>
    <xf numFmtId="0" fontId="6" fillId="0" borderId="2" xfId="0" applyFont="1" applyBorder="1"/>
    <xf numFmtId="0" fontId="66" fillId="0" borderId="78" xfId="0" applyFont="1" applyBorder="1" applyAlignment="1">
      <alignment horizontal="center"/>
    </xf>
    <xf numFmtId="0" fontId="34" fillId="0" borderId="78" xfId="0" applyFont="1" applyBorder="1" applyAlignment="1"/>
    <xf numFmtId="0" fontId="51" fillId="0" borderId="78" xfId="0" applyFont="1" applyBorder="1" applyAlignment="1">
      <alignment wrapText="1"/>
    </xf>
    <xf numFmtId="0" fontId="51" fillId="0" borderId="78" xfId="0" applyFont="1" applyBorder="1" applyAlignment="1">
      <alignment horizontal="center" wrapText="1"/>
    </xf>
    <xf numFmtId="0" fontId="0" fillId="0" borderId="3" xfId="0" applyBorder="1" applyAlignment="1"/>
    <xf numFmtId="0" fontId="51" fillId="0" borderId="78" xfId="0" applyFont="1" applyBorder="1" applyAlignment="1">
      <alignment vertical="top" wrapText="1"/>
    </xf>
    <xf numFmtId="0" fontId="0" fillId="4" borderId="0" xfId="0" applyFill="1" applyBorder="1" applyAlignment="1"/>
    <xf numFmtId="0" fontId="0" fillId="0" borderId="78" xfId="0" applyBorder="1" applyAlignment="1">
      <alignment horizontal="center"/>
    </xf>
    <xf numFmtId="0" fontId="65" fillId="0" borderId="2" xfId="0" applyFont="1" applyBorder="1"/>
    <xf numFmtId="0" fontId="0" fillId="0" borderId="78" xfId="0" applyBorder="1" applyAlignment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65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12" fillId="0" borderId="0" xfId="0" applyFont="1"/>
    <xf numFmtId="0" fontId="15" fillId="0" borderId="16" xfId="0" applyFont="1" applyFill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4" fontId="35" fillId="21" borderId="3" xfId="0" applyNumberFormat="1" applyFont="1" applyFill="1" applyBorder="1" applyAlignment="1">
      <alignment horizontal="center" vertical="top" wrapText="1"/>
    </xf>
    <xf numFmtId="14" fontId="34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7" fillId="0" borderId="1" xfId="0" applyFont="1" applyBorder="1" applyAlignment="1"/>
    <xf numFmtId="0" fontId="0" fillId="2" borderId="0" xfId="0" applyFill="1"/>
    <xf numFmtId="2" fontId="1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94" xfId="0" applyBorder="1" applyAlignment="1">
      <alignment horizont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center" textRotation="90" wrapText="1"/>
    </xf>
    <xf numFmtId="0" fontId="54" fillId="0" borderId="57" xfId="0" applyFont="1" applyBorder="1" applyAlignment="1">
      <alignment horizontal="center" vertical="center" textRotation="90" wrapText="1"/>
    </xf>
    <xf numFmtId="0" fontId="54" fillId="0" borderId="46" xfId="0" applyFont="1" applyBorder="1" applyAlignment="1">
      <alignment horizontal="center" vertical="center" textRotation="90" wrapText="1"/>
    </xf>
    <xf numFmtId="0" fontId="60" fillId="0" borderId="66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4" fillId="0" borderId="48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top" wrapText="1"/>
    </xf>
    <xf numFmtId="0" fontId="33" fillId="16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7" fillId="4" borderId="73" xfId="0" applyFont="1" applyFill="1" applyBorder="1" applyAlignment="1">
      <alignment horizontal="center" vertical="center" textRotation="90" wrapText="1"/>
    </xf>
    <xf numFmtId="0" fontId="27" fillId="4" borderId="32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 textRotation="90" wrapText="1"/>
    </xf>
    <xf numFmtId="0" fontId="27" fillId="4" borderId="2" xfId="0" applyFont="1" applyFill="1" applyBorder="1" applyAlignment="1">
      <alignment horizontal="center" vertical="center" textRotation="90" wrapText="1"/>
    </xf>
    <xf numFmtId="0" fontId="27" fillId="4" borderId="3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16" borderId="0" xfId="0" applyFont="1" applyFill="1" applyAlignment="1">
      <alignment horizontal="center" vertical="center" wrapText="1"/>
    </xf>
    <xf numFmtId="0" fontId="36" fillId="16" borderId="4" xfId="0" applyFont="1" applyFill="1" applyBorder="1" applyAlignment="1">
      <alignment horizontal="center" vertical="top" wrapText="1"/>
    </xf>
    <xf numFmtId="0" fontId="14" fillId="15" borderId="0" xfId="0" applyFont="1" applyFill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</cellXfs>
  <cellStyles count="53">
    <cellStyle name="Вывод" xfId="4" builtinId="21"/>
    <cellStyle name="Обычный" xfId="0" builtinId="0"/>
    <cellStyle name="Обычный 2" xfId="3"/>
    <cellStyle name="Обычный 2 2" xfId="5"/>
    <cellStyle name="Обычный 2 2 2" xfId="7"/>
    <cellStyle name="Обычный 2 2 2 2" xfId="8"/>
    <cellStyle name="Обычный 2 2 2 2 2" xfId="33"/>
    <cellStyle name="Обычный 2 2 2 3" xfId="32"/>
    <cellStyle name="Обычный 2 2 3" xfId="9"/>
    <cellStyle name="Обычный 2 2 3 2" xfId="10"/>
    <cellStyle name="Обычный 2 2 3 2 2" xfId="35"/>
    <cellStyle name="Обычный 2 2 3 3" xfId="34"/>
    <cellStyle name="Обычный 2 2 4" xfId="11"/>
    <cellStyle name="Обычный 2 2 4 2" xfId="12"/>
    <cellStyle name="Обычный 2 2 4 2 2" xfId="37"/>
    <cellStyle name="Обычный 2 2 4 3" xfId="36"/>
    <cellStyle name="Обычный 2 2 5" xfId="13"/>
    <cellStyle name="Обычный 2 2 5 2" xfId="38"/>
    <cellStyle name="Обычный 2 2 6" xfId="30"/>
    <cellStyle name="Обычный 2 3" xfId="6"/>
    <cellStyle name="Обычный 2 3 2" xfId="14"/>
    <cellStyle name="Обычный 2 3 2 2" xfId="15"/>
    <cellStyle name="Обычный 2 3 2 2 2" xfId="40"/>
    <cellStyle name="Обычный 2 3 2 3" xfId="39"/>
    <cellStyle name="Обычный 2 3 3" xfId="16"/>
    <cellStyle name="Обычный 2 3 3 2" xfId="17"/>
    <cellStyle name="Обычный 2 3 3 2 2" xfId="42"/>
    <cellStyle name="Обычный 2 3 3 3" xfId="41"/>
    <cellStyle name="Обычный 2 3 4" xfId="18"/>
    <cellStyle name="Обычный 2 3 4 2" xfId="19"/>
    <cellStyle name="Обычный 2 3 4 2 2" xfId="44"/>
    <cellStyle name="Обычный 2 3 4 3" xfId="43"/>
    <cellStyle name="Обычный 2 3 5" xfId="20"/>
    <cellStyle name="Обычный 2 3 5 2" xfId="45"/>
    <cellStyle name="Обычный 2 3 6" xfId="31"/>
    <cellStyle name="Обычный 2 4" xfId="21"/>
    <cellStyle name="Обычный 2 4 2" xfId="22"/>
    <cellStyle name="Обычный 2 4 2 2" xfId="47"/>
    <cellStyle name="Обычный 2 4 3" xfId="46"/>
    <cellStyle name="Обычный 2 5" xfId="23"/>
    <cellStyle name="Обычный 2 5 2" xfId="24"/>
    <cellStyle name="Обычный 2 5 2 2" xfId="49"/>
    <cellStyle name="Обычный 2 5 3" xfId="48"/>
    <cellStyle name="Обычный 2 6" xfId="25"/>
    <cellStyle name="Обычный 2 6 2" xfId="26"/>
    <cellStyle name="Обычный 2 6 2 2" xfId="51"/>
    <cellStyle name="Обычный 2 6 3" xfId="50"/>
    <cellStyle name="Обычный 2 7" xfId="27"/>
    <cellStyle name="Обычный 2 7 2" xfId="52"/>
    <cellStyle name="Обычный 2 8" xfId="29"/>
    <cellStyle name="Процентный" xfId="2" builtinId="5"/>
    <cellStyle name="Финансовый" xfId="1" builtinId="3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1"/>
          <c:order val="0"/>
          <c:tx>
            <c:strRef>
              <c:f>'1.Движение'!$P$17</c:f>
              <c:strCache>
                <c:ptCount val="1"/>
                <c:pt idx="0">
                  <c:v>НОО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'1.Движение'!$P$18:$P$26</c:f>
              <c:numCache>
                <c:formatCode>General</c:formatCode>
                <c:ptCount val="9"/>
                <c:pt idx="0">
                  <c:v>606</c:v>
                </c:pt>
                <c:pt idx="1">
                  <c:v>945</c:v>
                </c:pt>
                <c:pt idx="2">
                  <c:v>348</c:v>
                </c:pt>
                <c:pt idx="3">
                  <c:v>819</c:v>
                </c:pt>
                <c:pt idx="4">
                  <c:v>807</c:v>
                </c:pt>
                <c:pt idx="5">
                  <c:v>624</c:v>
                </c:pt>
                <c:pt idx="6">
                  <c:v>553</c:v>
                </c:pt>
                <c:pt idx="7">
                  <c:v>880</c:v>
                </c:pt>
                <c:pt idx="8">
                  <c:v>945</c:v>
                </c:pt>
              </c:numCache>
            </c:numRef>
          </c:val>
        </c:ser>
        <c:ser>
          <c:idx val="2"/>
          <c:order val="1"/>
          <c:tx>
            <c:strRef>
              <c:f>'1.Движение'!$Q$17</c:f>
              <c:strCache>
                <c:ptCount val="1"/>
                <c:pt idx="0">
                  <c:v>ООО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'1.Движение'!$Q$18:$Q$26</c:f>
              <c:numCache>
                <c:formatCode>General</c:formatCode>
                <c:ptCount val="9"/>
                <c:pt idx="0">
                  <c:v>518</c:v>
                </c:pt>
                <c:pt idx="1">
                  <c:v>1040</c:v>
                </c:pt>
                <c:pt idx="2">
                  <c:v>327</c:v>
                </c:pt>
                <c:pt idx="3">
                  <c:v>890</c:v>
                </c:pt>
                <c:pt idx="4">
                  <c:v>756</c:v>
                </c:pt>
                <c:pt idx="5">
                  <c:v>660</c:v>
                </c:pt>
                <c:pt idx="6">
                  <c:v>597</c:v>
                </c:pt>
                <c:pt idx="7">
                  <c:v>482</c:v>
                </c:pt>
                <c:pt idx="8">
                  <c:v>881</c:v>
                </c:pt>
              </c:numCache>
            </c:numRef>
          </c:val>
        </c:ser>
        <c:ser>
          <c:idx val="0"/>
          <c:order val="2"/>
          <c:tx>
            <c:strRef>
              <c:f>'1.Движение'!$R$17</c:f>
              <c:strCache>
                <c:ptCount val="1"/>
                <c:pt idx="0">
                  <c:v>СОО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'1.Движение'!$R$18:$R$26</c:f>
              <c:numCache>
                <c:formatCode>General</c:formatCode>
                <c:ptCount val="9"/>
                <c:pt idx="0">
                  <c:v>181</c:v>
                </c:pt>
                <c:pt idx="1">
                  <c:v>258</c:v>
                </c:pt>
                <c:pt idx="2">
                  <c:v>52</c:v>
                </c:pt>
                <c:pt idx="3">
                  <c:v>172</c:v>
                </c:pt>
                <c:pt idx="4">
                  <c:v>101</c:v>
                </c:pt>
                <c:pt idx="5">
                  <c:v>115</c:v>
                </c:pt>
                <c:pt idx="6">
                  <c:v>72</c:v>
                </c:pt>
                <c:pt idx="7">
                  <c:v>121</c:v>
                </c:pt>
                <c:pt idx="8">
                  <c:v>160</c:v>
                </c:pt>
              </c:numCache>
            </c:numRef>
          </c:val>
        </c:ser>
        <c:dLbls/>
        <c:shape val="box"/>
        <c:axId val="82575744"/>
        <c:axId val="82615296"/>
        <c:axId val="0"/>
      </c:bar3DChart>
      <c:catAx>
        <c:axId val="82575744"/>
        <c:scaling>
          <c:orientation val="minMax"/>
        </c:scaling>
        <c:axPos val="b"/>
        <c:numFmt formatCode="General" sourceLinked="0"/>
        <c:tickLblPos val="nextTo"/>
        <c:crossAx val="82615296"/>
        <c:crosses val="autoZero"/>
        <c:auto val="1"/>
        <c:lblAlgn val="ctr"/>
        <c:lblOffset val="100"/>
      </c:catAx>
      <c:valAx>
        <c:axId val="82615296"/>
        <c:scaling>
          <c:orientation val="minMax"/>
        </c:scaling>
        <c:axPos val="l"/>
        <c:majorGridlines/>
        <c:numFmt formatCode="General" sourceLinked="1"/>
        <c:tickLblPos val="nextTo"/>
        <c:crossAx val="825757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'4.Гр.здоровья'!$B$37</c:f>
              <c:strCache>
                <c:ptCount val="1"/>
                <c:pt idx="0">
                  <c:v>1 гр.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'4.Гр.здоровья'!$G$48</c:f>
              <c:numCache>
                <c:formatCode>0.0</c:formatCode>
                <c:ptCount val="1"/>
                <c:pt idx="0">
                  <c:v>15.705865439907994</c:v>
                </c:pt>
              </c:numCache>
            </c:numRef>
          </c:val>
        </c:ser>
        <c:ser>
          <c:idx val="1"/>
          <c:order val="1"/>
          <c:tx>
            <c:strRef>
              <c:f>'4.Гр.здоровья'!$C$37</c:f>
              <c:strCache>
                <c:ptCount val="1"/>
                <c:pt idx="0">
                  <c:v>2 гр.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'4.Гр.здоровья'!$G$49</c:f>
              <c:numCache>
                <c:formatCode>0.0</c:formatCode>
                <c:ptCount val="1"/>
                <c:pt idx="0">
                  <c:v>75.057504312823468</c:v>
                </c:pt>
              </c:numCache>
            </c:numRef>
          </c:val>
        </c:ser>
        <c:ser>
          <c:idx val="2"/>
          <c:order val="2"/>
          <c:tx>
            <c:strRef>
              <c:f>'4.Гр.здоровья'!$D$37</c:f>
              <c:strCache>
                <c:ptCount val="1"/>
                <c:pt idx="0">
                  <c:v>3 гр.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'4.Гр.здоровья'!$G$50</c:f>
              <c:numCache>
                <c:formatCode>0.0</c:formatCode>
                <c:ptCount val="1"/>
                <c:pt idx="0">
                  <c:v>8.2159286946520993</c:v>
                </c:pt>
              </c:numCache>
            </c:numRef>
          </c:val>
        </c:ser>
        <c:ser>
          <c:idx val="3"/>
          <c:order val="3"/>
          <c:tx>
            <c:strRef>
              <c:f>'4.Гр.здоровья'!$E$37</c:f>
              <c:strCache>
                <c:ptCount val="1"/>
                <c:pt idx="0">
                  <c:v>4 гр.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'4.Гр.здоровья'!$G$51</c:f>
              <c:numCache>
                <c:formatCode>0.0</c:formatCode>
                <c:ptCount val="1"/>
                <c:pt idx="0">
                  <c:v>0.17970097757331799</c:v>
                </c:pt>
              </c:numCache>
            </c:numRef>
          </c:val>
        </c:ser>
        <c:ser>
          <c:idx val="4"/>
          <c:order val="4"/>
          <c:tx>
            <c:strRef>
              <c:f>'4.Гр.здоровья'!$F$37</c:f>
              <c:strCache>
                <c:ptCount val="1"/>
                <c:pt idx="0">
                  <c:v> 5 гр.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'4.Гр.здоровья'!$G$52</c:f>
              <c:numCache>
                <c:formatCode>0.0</c:formatCode>
                <c:ptCount val="1"/>
                <c:pt idx="0">
                  <c:v>0.8410005750431282</c:v>
                </c:pt>
              </c:numCache>
            </c:numRef>
          </c:val>
        </c:ser>
        <c:dLbls/>
        <c:axId val="80080256"/>
        <c:axId val="80348288"/>
      </c:barChart>
      <c:catAx>
        <c:axId val="80080256"/>
        <c:scaling>
          <c:orientation val="minMax"/>
        </c:scaling>
        <c:axPos val="l"/>
        <c:tickLblPos val="nextTo"/>
        <c:crossAx val="80348288"/>
        <c:crosses val="autoZero"/>
        <c:auto val="1"/>
        <c:lblAlgn val="ctr"/>
        <c:lblOffset val="100"/>
      </c:catAx>
      <c:valAx>
        <c:axId val="80348288"/>
        <c:scaling>
          <c:orientation val="minMax"/>
        </c:scaling>
        <c:axPos val="b"/>
        <c:majorGridlines/>
        <c:numFmt formatCode="0.0" sourceLinked="1"/>
        <c:tickLblPos val="nextTo"/>
        <c:crossAx val="80080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0708573928258985"/>
          <c:y val="5.1400554097404488E-2"/>
          <c:w val="0.74580446194225658"/>
          <c:h val="0.89719889180519163"/>
        </c:manualLayout>
      </c:layout>
      <c:bar3DChart>
        <c:barDir val="col"/>
        <c:grouping val="clustered"/>
        <c:ser>
          <c:idx val="0"/>
          <c:order val="0"/>
          <c:tx>
            <c:strRef>
              <c:f>'4.Гр.здоровья'!$A$54</c:f>
              <c:strCache>
                <c:ptCount val="1"/>
                <c:pt idx="0">
                  <c:v>Гимназия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'4.Гр.здоровья'!$C$54</c:f>
              <c:numCache>
                <c:formatCode>0.00</c:formatCode>
                <c:ptCount val="1"/>
                <c:pt idx="0">
                  <c:v>97.624521072796938</c:v>
                </c:pt>
              </c:numCache>
            </c:numRef>
          </c:val>
        </c:ser>
        <c:ser>
          <c:idx val="1"/>
          <c:order val="1"/>
          <c:tx>
            <c:strRef>
              <c:f>'4.Гр.здоровья'!$A$55</c:f>
              <c:strCache>
                <c:ptCount val="1"/>
                <c:pt idx="0">
                  <c:v>СОШ № 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'4.Гр.здоровья'!$C$55</c:f>
              <c:numCache>
                <c:formatCode>0.00</c:formatCode>
                <c:ptCount val="1"/>
                <c:pt idx="0">
                  <c:v>87.962550156041019</c:v>
                </c:pt>
              </c:numCache>
            </c:numRef>
          </c:val>
        </c:ser>
        <c:ser>
          <c:idx val="2"/>
          <c:order val="2"/>
          <c:tx>
            <c:strRef>
              <c:f>'4.Гр.здоровья'!$A$56</c:f>
              <c:strCache>
                <c:ptCount val="1"/>
                <c:pt idx="0">
                  <c:v>СОШ №2</c:v>
                </c:pt>
              </c:strCache>
            </c:strRef>
          </c:tx>
          <c:dLbls>
            <c:dLbl>
              <c:idx val="0"/>
              <c:layout>
                <c:manualLayout>
                  <c:x val="-1.6666666666666687E-2"/>
                  <c:y val="-3.70370370370370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'4.Гр.здоровья'!$C$56</c:f>
              <c:numCache>
                <c:formatCode>0.00</c:formatCode>
                <c:ptCount val="1"/>
                <c:pt idx="0">
                  <c:v>88.858321870701516</c:v>
                </c:pt>
              </c:numCache>
            </c:numRef>
          </c:val>
        </c:ser>
        <c:ser>
          <c:idx val="3"/>
          <c:order val="3"/>
          <c:tx>
            <c:strRef>
              <c:f>'4.Гр.здоровья'!$A$57</c:f>
              <c:strCache>
                <c:ptCount val="1"/>
                <c:pt idx="0">
                  <c:v>СОШ №3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'4.Гр.здоровья'!$C$57</c:f>
              <c:numCache>
                <c:formatCode>0.00</c:formatCode>
                <c:ptCount val="1"/>
                <c:pt idx="0">
                  <c:v>92.503987240829346</c:v>
                </c:pt>
              </c:numCache>
            </c:numRef>
          </c:val>
        </c:ser>
        <c:ser>
          <c:idx val="4"/>
          <c:order val="4"/>
          <c:tx>
            <c:strRef>
              <c:f>'4.Гр.здоровья'!$A$58</c:f>
              <c:strCache>
                <c:ptCount val="1"/>
                <c:pt idx="0">
                  <c:v>СОШ № 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'4.Гр.здоровья'!$C$58</c:f>
              <c:numCache>
                <c:formatCode>0.00</c:formatCode>
                <c:ptCount val="1"/>
                <c:pt idx="0">
                  <c:v>89.302884615384613</c:v>
                </c:pt>
              </c:numCache>
            </c:numRef>
          </c:val>
        </c:ser>
        <c:ser>
          <c:idx val="5"/>
          <c:order val="5"/>
          <c:tx>
            <c:strRef>
              <c:f>'4.Гр.здоровья'!$A$59</c:f>
              <c:strCache>
                <c:ptCount val="1"/>
                <c:pt idx="0">
                  <c:v>СОШ № 5</c:v>
                </c:pt>
              </c:strCache>
            </c:strRef>
          </c:tx>
          <c:dLbls>
            <c:dLbl>
              <c:idx val="0"/>
              <c:layout>
                <c:manualLayout>
                  <c:x val="2.7777777777777842E-2"/>
                  <c:y val="-1.85185185185185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'4.Гр.здоровья'!$C$59</c:f>
              <c:numCache>
                <c:formatCode>0.00</c:formatCode>
                <c:ptCount val="1"/>
                <c:pt idx="0">
                  <c:v>91.208005718370259</c:v>
                </c:pt>
              </c:numCache>
            </c:numRef>
          </c:val>
        </c:ser>
        <c:ser>
          <c:idx val="6"/>
          <c:order val="6"/>
          <c:tx>
            <c:strRef>
              <c:f>'4.Гр.здоровья'!$A$60</c:f>
              <c:strCache>
                <c:ptCount val="1"/>
                <c:pt idx="0">
                  <c:v>СОШ № 6</c:v>
                </c:pt>
              </c:strCache>
            </c:strRef>
          </c:tx>
          <c:dLbls>
            <c:dLbl>
              <c:idx val="0"/>
              <c:layout>
                <c:manualLayout>
                  <c:x val="1.9444444444444445E-2"/>
                  <c:y val="-2.77777777777778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'4.Гр.здоровья'!$C$60</c:f>
              <c:numCache>
                <c:formatCode>0.00</c:formatCode>
                <c:ptCount val="1"/>
                <c:pt idx="0">
                  <c:v>87.643207855973813</c:v>
                </c:pt>
              </c:numCache>
            </c:numRef>
          </c:val>
        </c:ser>
        <c:ser>
          <c:idx val="7"/>
          <c:order val="7"/>
          <c:tx>
            <c:strRef>
              <c:f>'4.Гр.здоровья'!$A$61</c:f>
              <c:strCache>
                <c:ptCount val="1"/>
                <c:pt idx="0">
                  <c:v>СОШ № 7</c:v>
                </c:pt>
              </c:strCache>
            </c:strRef>
          </c:tx>
          <c:dLbls>
            <c:dLbl>
              <c:idx val="0"/>
              <c:layout>
                <c:manualLayout>
                  <c:x val="5.833333333333343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'4.Гр.здоровья'!$C$61</c:f>
              <c:numCache>
                <c:formatCode>0.00</c:formatCode>
                <c:ptCount val="1"/>
                <c:pt idx="0">
                  <c:v>90.559676331759945</c:v>
                </c:pt>
              </c:numCache>
            </c:numRef>
          </c:val>
        </c:ser>
        <c:ser>
          <c:idx val="8"/>
          <c:order val="8"/>
          <c:tx>
            <c:strRef>
              <c:f>'4.Гр.здоровья'!$A$62</c:f>
              <c:strCache>
                <c:ptCount val="1"/>
                <c:pt idx="0">
                  <c:v>СОШ №8 </c:v>
                </c:pt>
              </c:strCache>
            </c:strRef>
          </c:tx>
          <c:val>
            <c:numRef>
              <c:f>'4.Гр.здоровья'!$C$62</c:f>
              <c:numCache>
                <c:formatCode>0.00</c:formatCode>
                <c:ptCount val="1"/>
                <c:pt idx="0">
                  <c:v>91.540785498489427</c:v>
                </c:pt>
              </c:numCache>
            </c:numRef>
          </c:val>
        </c:ser>
        <c:dLbls/>
        <c:shape val="box"/>
        <c:axId val="80449536"/>
        <c:axId val="80451072"/>
        <c:axId val="0"/>
      </c:bar3DChart>
      <c:catAx>
        <c:axId val="80449536"/>
        <c:scaling>
          <c:orientation val="minMax"/>
        </c:scaling>
        <c:delete val="1"/>
        <c:axPos val="b"/>
        <c:tickLblPos val="none"/>
        <c:crossAx val="80451072"/>
        <c:crosses val="autoZero"/>
        <c:auto val="1"/>
        <c:lblAlgn val="ctr"/>
        <c:lblOffset val="100"/>
      </c:catAx>
      <c:valAx>
        <c:axId val="80451072"/>
        <c:scaling>
          <c:orientation val="minMax"/>
        </c:scaling>
        <c:axPos val="l"/>
        <c:majorGridlines/>
        <c:numFmt formatCode="0.00" sourceLinked="1"/>
        <c:tickLblPos val="nextTo"/>
        <c:crossAx val="8044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5686789151352"/>
          <c:y val="0.16513123359580076"/>
          <c:w val="0.14829727874052301"/>
          <c:h val="0.71223728871965386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0162631540216361E-2"/>
          <c:y val="5.7361662117910682E-2"/>
          <c:w val="0.69679471140873883"/>
          <c:h val="0.94263833788208962"/>
        </c:manualLayout>
      </c:layout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'6. фор образ'!$N$17:$N$21</c:f>
              <c:strCache>
                <c:ptCount val="5"/>
                <c:pt idx="0">
                  <c:v>ДО</c:v>
                </c:pt>
                <c:pt idx="1">
                  <c:v>ДО, ДОТ</c:v>
                </c:pt>
                <c:pt idx="2">
                  <c:v>ИУП</c:v>
                </c:pt>
                <c:pt idx="3">
                  <c:v>самообразование</c:v>
                </c:pt>
                <c:pt idx="4">
                  <c:v>семейная</c:v>
                </c:pt>
              </c:strCache>
            </c:strRef>
          </c:cat>
          <c:val>
            <c:numRef>
              <c:f>'6. фор образ'!$O$17:$O$21</c:f>
              <c:numCache>
                <c:formatCode>General</c:formatCode>
                <c:ptCount val="5"/>
                <c:pt idx="0">
                  <c:v>41</c:v>
                </c:pt>
                <c:pt idx="1">
                  <c:v>10</c:v>
                </c:pt>
                <c:pt idx="2">
                  <c:v>21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68168643171781562"/>
          <c:y val="0.22126458077042796"/>
          <c:w val="0.28599529030833765"/>
          <c:h val="0.55746927870186858"/>
        </c:manualLayout>
      </c:layout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view3D>
      <c:rAngAx val="1"/>
    </c:view3D>
    <c:plotArea>
      <c:layout>
        <c:manualLayout>
          <c:layoutTarget val="inner"/>
          <c:xMode val="edge"/>
          <c:yMode val="edge"/>
          <c:x val="6.9526027556414613E-2"/>
          <c:y val="5.3830398472918164E-2"/>
          <c:w val="0.90096357673600658"/>
          <c:h val="0.76612321641613002"/>
        </c:manualLayout>
      </c:layout>
      <c:bar3DChart>
        <c:barDir val="col"/>
        <c:grouping val="clustered"/>
        <c:ser>
          <c:idx val="1"/>
          <c:order val="0"/>
          <c:tx>
            <c:strRef>
              <c:f>'6. фор образ'!$O$3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1.2731334408020115E-17"/>
                  <c:y val="-1.388888888888893E-2"/>
                </c:manualLayout>
              </c:layout>
              <c:showVal val="1"/>
            </c:dLbl>
            <c:showVal val="1"/>
          </c:dLbls>
          <c:val>
            <c:numRef>
              <c:f>'6. фор образ'!$O$4:$O$14</c:f>
              <c:numCache>
                <c:formatCode>General</c:formatCode>
                <c:ptCount val="11"/>
                <c:pt idx="0">
                  <c:v>17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12</c:v>
                </c:pt>
                <c:pt idx="9">
                  <c:v>26</c:v>
                </c:pt>
                <c:pt idx="10">
                  <c:v>8</c:v>
                </c:pt>
              </c:numCache>
            </c:numRef>
          </c:val>
        </c:ser>
        <c:ser>
          <c:idx val="0"/>
          <c:order val="1"/>
          <c:tx>
            <c:strRef>
              <c:f>'6. фор образ'!$P$3</c:f>
              <c:strCache>
                <c:ptCount val="1"/>
                <c:pt idx="0">
                  <c:v>2019</c:v>
                </c:pt>
              </c:strCache>
            </c:strRef>
          </c:tx>
          <c:dLbls>
            <c:showVal val="1"/>
          </c:dLbls>
          <c:val>
            <c:numRef>
              <c:f>'6. фор образ'!$P$4:$P$14</c:f>
              <c:numCache>
                <c:formatCode>General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13</c:v>
                </c:pt>
                <c:pt idx="9">
                  <c:v>28</c:v>
                </c:pt>
                <c:pt idx="10">
                  <c:v>7</c:v>
                </c:pt>
              </c:numCache>
            </c:numRef>
          </c:val>
        </c:ser>
        <c:dLbls/>
        <c:shape val="box"/>
        <c:axId val="80749696"/>
        <c:axId val="80751232"/>
        <c:axId val="0"/>
      </c:bar3DChart>
      <c:catAx>
        <c:axId val="80749696"/>
        <c:scaling>
          <c:orientation val="minMax"/>
        </c:scaling>
        <c:axPos val="b"/>
        <c:tickLblPos val="nextTo"/>
        <c:crossAx val="80751232"/>
        <c:crosses val="autoZero"/>
        <c:auto val="1"/>
        <c:lblAlgn val="ctr"/>
        <c:lblOffset val="100"/>
      </c:catAx>
      <c:valAx>
        <c:axId val="80751232"/>
        <c:scaling>
          <c:orientation val="minMax"/>
        </c:scaling>
        <c:axPos val="l"/>
        <c:majorGridlines/>
        <c:numFmt formatCode="General" sourceLinked="1"/>
        <c:tickLblPos val="nextTo"/>
        <c:crossAx val="8074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739808932334176"/>
          <c:y val="0.91232526843235506"/>
          <c:w val="0.20130040083017792"/>
          <c:h val="8.7674731567644965E-2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0828436999789809"/>
          <c:y val="6.5289442986293383E-2"/>
          <c:w val="0.86433712213078084"/>
          <c:h val="0.69103638086905783"/>
        </c:manualLayout>
      </c:layout>
      <c:bar3DChart>
        <c:barDir val="col"/>
        <c:grouping val="clustered"/>
        <c:ser>
          <c:idx val="0"/>
          <c:order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</c:dLbl>
            <c:dLbl>
              <c:idx val="8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</c:dLbl>
            <c:spPr>
              <a:noFill/>
            </c:spPr>
            <c:showVal val="1"/>
          </c:dLbls>
          <c:cat>
            <c:strRef>
              <c:f>'7.11кл отл'!$I$13:$I$21</c:f>
              <c:strCache>
                <c:ptCount val="9"/>
                <c:pt idx="0">
                  <c:v>Гимназия 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'7.11кл отл'!$J$13:$J$21</c:f>
              <c:numCache>
                <c:formatCode>0.00</c:formatCode>
                <c:ptCount val="9"/>
                <c:pt idx="0">
                  <c:v>11</c:v>
                </c:pt>
                <c:pt idx="1">
                  <c:v>4.6511627906976747</c:v>
                </c:pt>
                <c:pt idx="2">
                  <c:v>3.8461538461538463</c:v>
                </c:pt>
                <c:pt idx="3">
                  <c:v>12.857142857142858</c:v>
                </c:pt>
                <c:pt idx="4">
                  <c:v>5</c:v>
                </c:pt>
                <c:pt idx="5">
                  <c:v>5</c:v>
                </c:pt>
                <c:pt idx="6">
                  <c:v>21.875</c:v>
                </c:pt>
                <c:pt idx="7">
                  <c:v>1.5873015873015872</c:v>
                </c:pt>
                <c:pt idx="8">
                  <c:v>10.38961038961039</c:v>
                </c:pt>
              </c:numCache>
            </c:numRef>
          </c:val>
        </c:ser>
        <c:dLbls/>
        <c:shape val="box"/>
        <c:axId val="80803328"/>
        <c:axId val="80804864"/>
        <c:axId val="0"/>
      </c:bar3DChart>
      <c:catAx>
        <c:axId val="80803328"/>
        <c:scaling>
          <c:orientation val="minMax"/>
        </c:scaling>
        <c:axPos val="b"/>
        <c:tickLblPos val="nextTo"/>
        <c:crossAx val="80804864"/>
        <c:crosses val="autoZero"/>
        <c:auto val="1"/>
        <c:lblAlgn val="ctr"/>
        <c:lblOffset val="100"/>
      </c:catAx>
      <c:valAx>
        <c:axId val="80804864"/>
        <c:scaling>
          <c:orientation val="minMax"/>
        </c:scaling>
        <c:axPos val="l"/>
        <c:majorGridlines/>
        <c:numFmt formatCode="0.00" sourceLinked="1"/>
        <c:tickLblPos val="nextTo"/>
        <c:crossAx val="80803328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'7.11кл отл'!$F$13:$F$21</c:f>
              <c:strCache>
                <c:ptCount val="9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'7.11кл отл'!$G$13:$G$21</c:f>
              <c:numCache>
                <c:formatCode>General</c:formatCode>
                <c:ptCount val="9"/>
                <c:pt idx="0">
                  <c:v>11</c:v>
                </c:pt>
                <c:pt idx="1">
                  <c:v>6</c:v>
                </c:pt>
                <c:pt idx="2">
                  <c:v>1</c:v>
                </c:pt>
                <c:pt idx="3">
                  <c:v>9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7">
                  <c:v>1</c:v>
                </c:pt>
                <c:pt idx="8">
                  <c:v>8</c:v>
                </c:pt>
              </c:numCache>
            </c:numRef>
          </c:val>
        </c:ser>
        <c:dLbls/>
        <c:shape val="box"/>
        <c:axId val="82171392"/>
        <c:axId val="82172928"/>
        <c:axId val="0"/>
      </c:bar3DChart>
      <c:catAx>
        <c:axId val="82171392"/>
        <c:scaling>
          <c:orientation val="minMax"/>
        </c:scaling>
        <c:axPos val="b"/>
        <c:tickLblPos val="nextTo"/>
        <c:crossAx val="82172928"/>
        <c:crosses val="autoZero"/>
        <c:auto val="1"/>
        <c:lblAlgn val="ctr"/>
        <c:lblOffset val="100"/>
      </c:catAx>
      <c:valAx>
        <c:axId val="82172928"/>
        <c:scaling>
          <c:orientation val="minMax"/>
        </c:scaling>
        <c:axPos val="l"/>
        <c:majorGridlines/>
        <c:numFmt formatCode="General" sourceLinked="1"/>
        <c:tickLblPos val="nextTo"/>
        <c:crossAx val="82171392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'7. 9 кл'!$F$4:$F$12</c:f>
              <c:strCache>
                <c:ptCount val="9"/>
                <c:pt idx="0">
                  <c:v>Гимназия 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 9 кл'!$G$4:$G$12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1</c:v>
                </c:pt>
                <c:pt idx="3">
                  <c:v>14</c:v>
                </c:pt>
                <c:pt idx="4">
                  <c:v>3</c:v>
                </c:pt>
                <c:pt idx="5">
                  <c:v>10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</c:ser>
        <c:dLbls/>
        <c:shape val="box"/>
        <c:axId val="82238464"/>
        <c:axId val="82252544"/>
        <c:axId val="0"/>
      </c:bar3DChart>
      <c:catAx>
        <c:axId val="82238464"/>
        <c:scaling>
          <c:orientation val="minMax"/>
        </c:scaling>
        <c:axPos val="b"/>
        <c:tickLblPos val="nextTo"/>
        <c:crossAx val="82252544"/>
        <c:crosses val="autoZero"/>
        <c:auto val="1"/>
        <c:lblAlgn val="ctr"/>
        <c:lblOffset val="100"/>
      </c:catAx>
      <c:valAx>
        <c:axId val="82252544"/>
        <c:scaling>
          <c:orientation val="minMax"/>
        </c:scaling>
        <c:axPos val="l"/>
        <c:majorGridlines/>
        <c:numFmt formatCode="General" sourceLinked="1"/>
        <c:tickLblPos val="nextTo"/>
        <c:crossAx val="82238464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'7. 9 кл'!$I$4:$I$12</c:f>
              <c:strCache>
                <c:ptCount val="9"/>
                <c:pt idx="0">
                  <c:v>Гимназия 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 9 кл'!$J$4:$J$12</c:f>
              <c:numCache>
                <c:formatCode>0.00</c:formatCode>
                <c:ptCount val="9"/>
                <c:pt idx="0">
                  <c:v>8.8235294117647065</c:v>
                </c:pt>
                <c:pt idx="1">
                  <c:v>4.2452830188679247</c:v>
                </c:pt>
                <c:pt idx="2">
                  <c:v>1.7543859649122806</c:v>
                </c:pt>
                <c:pt idx="3">
                  <c:v>9.2715231788079464</c:v>
                </c:pt>
                <c:pt idx="4">
                  <c:v>2.3076923076923075</c:v>
                </c:pt>
                <c:pt idx="5">
                  <c:v>7.518796992481203</c:v>
                </c:pt>
                <c:pt idx="6">
                  <c:v>4.8780487804878048</c:v>
                </c:pt>
                <c:pt idx="7">
                  <c:v>7.0588235294117645</c:v>
                </c:pt>
                <c:pt idx="8">
                  <c:v>3.3557046979865772</c:v>
                </c:pt>
              </c:numCache>
            </c:numRef>
          </c:val>
        </c:ser>
        <c:dLbls/>
        <c:shape val="box"/>
        <c:axId val="82264448"/>
        <c:axId val="82265984"/>
        <c:axId val="0"/>
      </c:bar3DChart>
      <c:catAx>
        <c:axId val="82264448"/>
        <c:scaling>
          <c:orientation val="minMax"/>
        </c:scaling>
        <c:axPos val="b"/>
        <c:tickLblPos val="nextTo"/>
        <c:crossAx val="82265984"/>
        <c:crosses val="autoZero"/>
        <c:auto val="1"/>
        <c:lblAlgn val="ctr"/>
        <c:lblOffset val="100"/>
      </c:catAx>
      <c:valAx>
        <c:axId val="82265984"/>
        <c:scaling>
          <c:orientation val="minMax"/>
        </c:scaling>
        <c:axPos val="l"/>
        <c:majorGridlines/>
        <c:numFmt formatCode="0.00" sourceLinked="1"/>
        <c:tickLblPos val="nextTo"/>
        <c:crossAx val="82264448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'8.Смены'!$G$5</c:f>
              <c:strCache>
                <c:ptCount val="1"/>
                <c:pt idx="0">
                  <c:v>Гимназия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'8.Смены'!$H$5</c:f>
              <c:numCache>
                <c:formatCode>0.00</c:formatCode>
                <c:ptCount val="1"/>
                <c:pt idx="0">
                  <c:v>46.4367816091954</c:v>
                </c:pt>
              </c:numCache>
            </c:numRef>
          </c:val>
        </c:ser>
        <c:ser>
          <c:idx val="1"/>
          <c:order val="1"/>
          <c:tx>
            <c:strRef>
              <c:f>'8.Смены'!$G$6</c:f>
              <c:strCache>
                <c:ptCount val="1"/>
                <c:pt idx="0">
                  <c:v>СОШ №1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'8.Смены'!$H$6</c:f>
              <c:numCache>
                <c:formatCode>0.00</c:formatCode>
                <c:ptCount val="1"/>
                <c:pt idx="0">
                  <c:v>47.61480160499331</c:v>
                </c:pt>
              </c:numCache>
            </c:numRef>
          </c:val>
        </c:ser>
        <c:ser>
          <c:idx val="2"/>
          <c:order val="2"/>
          <c:tx>
            <c:strRef>
              <c:f>'8.Смены'!$G$7</c:f>
              <c:strCache>
                <c:ptCount val="1"/>
                <c:pt idx="0">
                  <c:v>СОШ №2</c:v>
                </c:pt>
              </c:strCache>
            </c:strRef>
          </c:tx>
          <c:dLbls>
            <c:dLbl>
              <c:idx val="0"/>
              <c:layout>
                <c:manualLayout>
                  <c:x val="5.5555555555555558E-3"/>
                  <c:y val="-2.31481481481481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'8.Смены'!$H$7</c:f>
              <c:numCache>
                <c:formatCode>0.00</c:formatCode>
                <c:ptCount val="1"/>
                <c:pt idx="0">
                  <c:v>39.33975240715268</c:v>
                </c:pt>
              </c:numCache>
            </c:numRef>
          </c:val>
        </c:ser>
        <c:ser>
          <c:idx val="3"/>
          <c:order val="3"/>
          <c:tx>
            <c:strRef>
              <c:f>'8.Смены'!$G$8</c:f>
              <c:strCache>
                <c:ptCount val="1"/>
                <c:pt idx="0">
                  <c:v>СОШ №3</c:v>
                </c:pt>
              </c:strCache>
            </c:strRef>
          </c:tx>
          <c:dLbls>
            <c:dLbl>
              <c:idx val="0"/>
              <c:layout>
                <c:manualLayout>
                  <c:x val="2.7777777777777842E-2"/>
                  <c:y val="-4.16670312044328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'8.Смены'!$H$8</c:f>
              <c:numCache>
                <c:formatCode>0.00</c:formatCode>
                <c:ptCount val="1"/>
                <c:pt idx="0">
                  <c:v>46.570972886762362</c:v>
                </c:pt>
              </c:numCache>
            </c:numRef>
          </c:val>
        </c:ser>
        <c:ser>
          <c:idx val="4"/>
          <c:order val="4"/>
          <c:tx>
            <c:strRef>
              <c:f>'8.Смены'!$G$9</c:f>
              <c:strCache>
                <c:ptCount val="1"/>
                <c:pt idx="0">
                  <c:v>СОШ №4</c:v>
                </c:pt>
              </c:strCache>
            </c:strRef>
          </c:tx>
          <c:dLbls>
            <c:dLbl>
              <c:idx val="0"/>
              <c:layout>
                <c:manualLayout>
                  <c:x val="8.3333333333333367E-3"/>
                  <c:y val="6.94444444444445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'8.Смены'!$H$9</c:f>
              <c:numCache>
                <c:formatCode>0.00</c:formatCode>
                <c:ptCount val="1"/>
                <c:pt idx="0">
                  <c:v>38.521634615384613</c:v>
                </c:pt>
              </c:numCache>
            </c:numRef>
          </c:val>
        </c:ser>
        <c:ser>
          <c:idx val="5"/>
          <c:order val="5"/>
          <c:tx>
            <c:strRef>
              <c:f>'8.Смены'!$G$10</c:f>
              <c:strCache>
                <c:ptCount val="1"/>
                <c:pt idx="0">
                  <c:v>СОШ №5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'8.Смены'!$H$10</c:f>
              <c:numCache>
                <c:formatCode>0.00</c:formatCode>
                <c:ptCount val="1"/>
                <c:pt idx="0">
                  <c:v>49.035025017869906</c:v>
                </c:pt>
              </c:numCache>
            </c:numRef>
          </c:val>
        </c:ser>
        <c:ser>
          <c:idx val="6"/>
          <c:order val="6"/>
          <c:tx>
            <c:strRef>
              <c:f>'8.Смены'!$G$11</c:f>
              <c:strCache>
                <c:ptCount val="1"/>
                <c:pt idx="0">
                  <c:v>СОШ №6</c:v>
                </c:pt>
              </c:strCache>
            </c:strRef>
          </c:tx>
          <c:dLbls>
            <c:dLbl>
              <c:idx val="0"/>
              <c:layout>
                <c:manualLayout>
                  <c:x val="1.6666666666666687E-2"/>
                  <c:y val="-9.259259259259281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'8.Смены'!$H$11</c:f>
              <c:numCache>
                <c:formatCode>0.00</c:formatCode>
                <c:ptCount val="1"/>
                <c:pt idx="0">
                  <c:v>42.225859247135844</c:v>
                </c:pt>
              </c:numCache>
            </c:numRef>
          </c:val>
        </c:ser>
        <c:ser>
          <c:idx val="7"/>
          <c:order val="7"/>
          <c:tx>
            <c:strRef>
              <c:f>'8.Смены'!$G$13</c:f>
              <c:strCache>
                <c:ptCount val="1"/>
                <c:pt idx="0">
                  <c:v>СОШ №8</c:v>
                </c:pt>
              </c:strCache>
            </c:strRef>
          </c:tx>
          <c:dLbls>
            <c:dLbl>
              <c:idx val="0"/>
              <c:layout>
                <c:manualLayout>
                  <c:x val="3.333333333333334E-2"/>
                  <c:y val="-2.77777777777778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'8.Смены'!$H$13</c:f>
              <c:numCache>
                <c:formatCode>0.00</c:formatCode>
                <c:ptCount val="1"/>
                <c:pt idx="0">
                  <c:v>45.720040281973816</c:v>
                </c:pt>
              </c:numCache>
            </c:numRef>
          </c:val>
        </c:ser>
        <c:ser>
          <c:idx val="8"/>
          <c:order val="8"/>
          <c:tx>
            <c:strRef>
              <c:f>'8.Смены'!$G$15</c:f>
              <c:strCache>
                <c:ptCount val="1"/>
                <c:pt idx="0">
                  <c:v>Всего по МО</c:v>
                </c:pt>
              </c:strCache>
            </c:strRef>
          </c:tx>
          <c:dLbls>
            <c:dLbl>
              <c:idx val="0"/>
              <c:layout>
                <c:manualLayout>
                  <c:x val="3.888888888888889E-2"/>
                  <c:y val="-4.629629629629634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 2019-2020 учебного году</c:v>
                </c:pt>
              </c:strCache>
            </c:strRef>
          </c:cat>
          <c:val>
            <c:numRef>
              <c:f>'8.Смены'!$F$15</c:f>
              <c:numCache>
                <c:formatCode>0.00</c:formatCode>
                <c:ptCount val="1"/>
                <c:pt idx="0">
                  <c:v>45.449317038102087</c:v>
                </c:pt>
              </c:numCache>
            </c:numRef>
          </c:val>
        </c:ser>
        <c:dLbls/>
        <c:shape val="box"/>
        <c:axId val="83927808"/>
        <c:axId val="83929344"/>
        <c:axId val="0"/>
      </c:bar3DChart>
      <c:catAx>
        <c:axId val="83927808"/>
        <c:scaling>
          <c:orientation val="minMax"/>
        </c:scaling>
        <c:delete val="1"/>
        <c:axPos val="b"/>
        <c:numFmt formatCode="General" sourceLinked="0"/>
        <c:tickLblPos val="none"/>
        <c:crossAx val="83929344"/>
        <c:crosses val="autoZero"/>
        <c:auto val="1"/>
        <c:lblAlgn val="ctr"/>
        <c:lblOffset val="100"/>
      </c:catAx>
      <c:valAx>
        <c:axId val="83929344"/>
        <c:scaling>
          <c:orientation val="minMax"/>
        </c:scaling>
        <c:axPos val="l"/>
        <c:majorGridlines/>
        <c:numFmt formatCode="0.00" sourceLinked="1"/>
        <c:tickLblPos val="nextTo"/>
        <c:crossAx val="839278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-2.4758514467128737E-2"/>
                  <c:y val="-3.7075857321113563E-2"/>
                </c:manualLayout>
              </c:layout>
              <c:showVal val="1"/>
            </c:dLbl>
            <c:dLbl>
              <c:idx val="4"/>
              <c:layout>
                <c:manualLayout>
                  <c:x val="-8.9939805428513077E-3"/>
                  <c:y val="-0.1378253947764726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'8.Смены'!$G$5:$G$13</c:f>
              <c:strCache>
                <c:ptCount val="9"/>
                <c:pt idx="0">
                  <c:v>Гимназия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ШС №7</c:v>
                </c:pt>
                <c:pt idx="8">
                  <c:v>СОШ №8</c:v>
                </c:pt>
              </c:strCache>
            </c:strRef>
          </c:cat>
          <c:val>
            <c:numRef>
              <c:f>'8.Смены'!$H$5:$H$13</c:f>
              <c:numCache>
                <c:formatCode>0.00</c:formatCode>
                <c:ptCount val="9"/>
                <c:pt idx="0">
                  <c:v>46.4367816091954</c:v>
                </c:pt>
                <c:pt idx="1">
                  <c:v>47.61480160499331</c:v>
                </c:pt>
                <c:pt idx="2">
                  <c:v>39.33975240715268</c:v>
                </c:pt>
                <c:pt idx="3">
                  <c:v>46.570972886762362</c:v>
                </c:pt>
                <c:pt idx="4">
                  <c:v>38.521634615384613</c:v>
                </c:pt>
                <c:pt idx="5">
                  <c:v>49.035025017869906</c:v>
                </c:pt>
                <c:pt idx="6">
                  <c:v>42.225859247135844</c:v>
                </c:pt>
                <c:pt idx="7">
                  <c:v>49.561699258260283</c:v>
                </c:pt>
                <c:pt idx="8">
                  <c:v>45.720040281973816</c:v>
                </c:pt>
              </c:numCache>
            </c:numRef>
          </c:val>
        </c:ser>
        <c:dLbls/>
      </c:pie3DChart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1"/>
          <c:order val="0"/>
          <c:tx>
            <c:strRef>
              <c:f>'1.Движение'!$P$17</c:f>
              <c:strCache>
                <c:ptCount val="1"/>
                <c:pt idx="0">
                  <c:v>НОО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'1.Движение'!$P$18:$P$26</c:f>
              <c:numCache>
                <c:formatCode>General</c:formatCode>
                <c:ptCount val="9"/>
                <c:pt idx="0">
                  <c:v>606</c:v>
                </c:pt>
                <c:pt idx="1">
                  <c:v>945</c:v>
                </c:pt>
                <c:pt idx="2">
                  <c:v>348</c:v>
                </c:pt>
                <c:pt idx="3">
                  <c:v>819</c:v>
                </c:pt>
                <c:pt idx="4">
                  <c:v>807</c:v>
                </c:pt>
                <c:pt idx="5">
                  <c:v>624</c:v>
                </c:pt>
                <c:pt idx="6">
                  <c:v>553</c:v>
                </c:pt>
                <c:pt idx="7">
                  <c:v>880</c:v>
                </c:pt>
                <c:pt idx="8">
                  <c:v>945</c:v>
                </c:pt>
              </c:numCache>
            </c:numRef>
          </c:val>
        </c:ser>
        <c:ser>
          <c:idx val="2"/>
          <c:order val="1"/>
          <c:tx>
            <c:strRef>
              <c:f>'1.Движение'!$Q$17</c:f>
              <c:strCache>
                <c:ptCount val="1"/>
                <c:pt idx="0">
                  <c:v>ООО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'1.Движение'!$Q$18:$Q$26</c:f>
              <c:numCache>
                <c:formatCode>General</c:formatCode>
                <c:ptCount val="9"/>
                <c:pt idx="0">
                  <c:v>518</c:v>
                </c:pt>
                <c:pt idx="1">
                  <c:v>1040</c:v>
                </c:pt>
                <c:pt idx="2">
                  <c:v>327</c:v>
                </c:pt>
                <c:pt idx="3">
                  <c:v>890</c:v>
                </c:pt>
                <c:pt idx="4">
                  <c:v>756</c:v>
                </c:pt>
                <c:pt idx="5">
                  <c:v>660</c:v>
                </c:pt>
                <c:pt idx="6">
                  <c:v>597</c:v>
                </c:pt>
                <c:pt idx="7">
                  <c:v>482</c:v>
                </c:pt>
                <c:pt idx="8">
                  <c:v>881</c:v>
                </c:pt>
              </c:numCache>
            </c:numRef>
          </c:val>
        </c:ser>
        <c:ser>
          <c:idx val="0"/>
          <c:order val="2"/>
          <c:tx>
            <c:strRef>
              <c:f>'1.Движение'!$R$17</c:f>
              <c:strCache>
                <c:ptCount val="1"/>
                <c:pt idx="0">
                  <c:v>СОО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'1.Движение'!$R$18:$R$26</c:f>
              <c:numCache>
                <c:formatCode>General</c:formatCode>
                <c:ptCount val="9"/>
                <c:pt idx="0">
                  <c:v>181</c:v>
                </c:pt>
                <c:pt idx="1">
                  <c:v>258</c:v>
                </c:pt>
                <c:pt idx="2">
                  <c:v>52</c:v>
                </c:pt>
                <c:pt idx="3">
                  <c:v>172</c:v>
                </c:pt>
                <c:pt idx="4">
                  <c:v>101</c:v>
                </c:pt>
                <c:pt idx="5">
                  <c:v>115</c:v>
                </c:pt>
                <c:pt idx="6">
                  <c:v>72</c:v>
                </c:pt>
                <c:pt idx="7">
                  <c:v>121</c:v>
                </c:pt>
                <c:pt idx="8">
                  <c:v>160</c:v>
                </c:pt>
              </c:numCache>
            </c:numRef>
          </c:val>
        </c:ser>
        <c:dLbls/>
        <c:shape val="box"/>
        <c:axId val="78881152"/>
        <c:axId val="78882688"/>
        <c:axId val="0"/>
      </c:bar3DChart>
      <c:catAx>
        <c:axId val="78881152"/>
        <c:scaling>
          <c:orientation val="minMax"/>
        </c:scaling>
        <c:axPos val="b"/>
        <c:numFmt formatCode="General" sourceLinked="0"/>
        <c:tickLblPos val="nextTo"/>
        <c:crossAx val="78882688"/>
        <c:crosses val="autoZero"/>
        <c:auto val="1"/>
        <c:lblAlgn val="ctr"/>
        <c:lblOffset val="100"/>
      </c:catAx>
      <c:valAx>
        <c:axId val="78882688"/>
        <c:scaling>
          <c:orientation val="minMax"/>
        </c:scaling>
        <c:axPos val="l"/>
        <c:majorGridlines/>
        <c:numFmt formatCode="General" sourceLinked="1"/>
        <c:tickLblPos val="nextTo"/>
        <c:crossAx val="788811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'8.Смены'!$C$3:$D$3</c:f>
              <c:strCache>
                <c:ptCount val="1"/>
                <c:pt idx="0">
                  <c:v>I смена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'8.Смены'!$G$5:$G$14</c:f>
              <c:strCache>
                <c:ptCount val="10"/>
                <c:pt idx="0">
                  <c:v>Гимназия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ШС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'8.Смены'!$I$5:$I$14</c:f>
              <c:numCache>
                <c:formatCode>0.00</c:formatCode>
                <c:ptCount val="10"/>
                <c:pt idx="0">
                  <c:v>53.5632183908046</c:v>
                </c:pt>
                <c:pt idx="1">
                  <c:v>52.38519839500669</c:v>
                </c:pt>
                <c:pt idx="2">
                  <c:v>60.66024759284732</c:v>
                </c:pt>
                <c:pt idx="3">
                  <c:v>53.429027113237638</c:v>
                </c:pt>
                <c:pt idx="4">
                  <c:v>61.478365384615387</c:v>
                </c:pt>
                <c:pt idx="5">
                  <c:v>50.964974982130094</c:v>
                </c:pt>
                <c:pt idx="6">
                  <c:v>57.774140752864156</c:v>
                </c:pt>
                <c:pt idx="7">
                  <c:v>50.303438975050575</c:v>
                </c:pt>
                <c:pt idx="8">
                  <c:v>54.279959718026184</c:v>
                </c:pt>
                <c:pt idx="9">
                  <c:v>54.536304816678651</c:v>
                </c:pt>
              </c:numCache>
            </c:numRef>
          </c:val>
        </c:ser>
        <c:ser>
          <c:idx val="1"/>
          <c:order val="1"/>
          <c:tx>
            <c:strRef>
              <c:f>'8.Смены'!$E$3:$F$3</c:f>
              <c:strCache>
                <c:ptCount val="1"/>
                <c:pt idx="0">
                  <c:v>II смена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'8.Смены'!$G$5:$G$14</c:f>
              <c:strCache>
                <c:ptCount val="10"/>
                <c:pt idx="0">
                  <c:v>Гимназия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ШС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'8.Смены'!$J$5:$J$14</c:f>
              <c:numCache>
                <c:formatCode>0.00</c:formatCode>
                <c:ptCount val="10"/>
                <c:pt idx="0">
                  <c:v>46.4367816091954</c:v>
                </c:pt>
                <c:pt idx="1">
                  <c:v>47.61480160499331</c:v>
                </c:pt>
                <c:pt idx="2">
                  <c:v>39.33975240715268</c:v>
                </c:pt>
                <c:pt idx="3">
                  <c:v>46.570972886762362</c:v>
                </c:pt>
                <c:pt idx="4">
                  <c:v>38.521634615384613</c:v>
                </c:pt>
                <c:pt idx="5">
                  <c:v>49.035025017869906</c:v>
                </c:pt>
                <c:pt idx="6">
                  <c:v>42.225859247135844</c:v>
                </c:pt>
                <c:pt idx="7">
                  <c:v>49.561699258260283</c:v>
                </c:pt>
                <c:pt idx="8">
                  <c:v>45.720040281973816</c:v>
                </c:pt>
                <c:pt idx="9">
                  <c:v>45.449317038102087</c:v>
                </c:pt>
              </c:numCache>
            </c:numRef>
          </c:val>
        </c:ser>
        <c:dLbls/>
        <c:overlap val="100"/>
        <c:axId val="84046592"/>
        <c:axId val="84048128"/>
      </c:barChart>
      <c:catAx>
        <c:axId val="84046592"/>
        <c:scaling>
          <c:orientation val="minMax"/>
        </c:scaling>
        <c:axPos val="b"/>
        <c:numFmt formatCode="General" sourceLinked="0"/>
        <c:tickLblPos val="nextTo"/>
        <c:crossAx val="84048128"/>
        <c:crosses val="autoZero"/>
        <c:auto val="1"/>
        <c:lblAlgn val="ctr"/>
        <c:lblOffset val="100"/>
      </c:catAx>
      <c:valAx>
        <c:axId val="84048128"/>
        <c:scaling>
          <c:orientation val="minMax"/>
        </c:scaling>
        <c:axPos val="l"/>
        <c:majorGridlines/>
        <c:numFmt formatCode="0.00" sourceLinked="1"/>
        <c:tickLblPos val="nextTo"/>
        <c:crossAx val="840465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0395013123359726E-2"/>
          <c:y val="0.178240740740741"/>
          <c:w val="0.63664195100612586"/>
          <c:h val="0.77314814814814936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5.0590456230457295E-3"/>
                  <c:y val="2.2556239995145722E-2"/>
                </c:manualLayout>
              </c:layout>
              <c:showVal val="1"/>
            </c:dLbl>
            <c:dLbl>
              <c:idx val="1"/>
              <c:layout>
                <c:manualLayout>
                  <c:x val="-0.10803668103220505"/>
                  <c:y val="-0.1968134634617375"/>
                </c:manualLayout>
              </c:layout>
              <c:showVal val="1"/>
            </c:dLbl>
            <c:dLbl>
              <c:idx val="3"/>
              <c:layout>
                <c:manualLayout>
                  <c:x val="9.2694544730868286E-2"/>
                  <c:y val="-6.8328325540442214E-2"/>
                </c:manualLayout>
              </c:layout>
              <c:showVal val="1"/>
            </c:dLbl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  <c:showLeaderLines val="1"/>
          </c:dLbls>
          <c:cat>
            <c:strRef>
              <c:f>'2.Условно пер.'!$L$2:$N$2</c:f>
              <c:strCache>
                <c:ptCount val="3"/>
                <c:pt idx="0">
                  <c:v>успевает</c:v>
                </c:pt>
                <c:pt idx="1">
                  <c:v>Выбыл</c:v>
                </c:pt>
                <c:pt idx="2">
                  <c:v>не успевает</c:v>
                </c:pt>
              </c:strCache>
            </c:strRef>
          </c:cat>
          <c:val>
            <c:numRef>
              <c:f>'2.Условно пер.'!$L$3:$N$3</c:f>
              <c:numCache>
                <c:formatCode>General</c:formatCode>
                <c:ptCount val="3"/>
                <c:pt idx="0">
                  <c:v>152</c:v>
                </c:pt>
                <c:pt idx="1">
                  <c:v>28</c:v>
                </c:pt>
                <c:pt idx="2">
                  <c:v>32</c:v>
                </c:pt>
              </c:numCache>
            </c:numRef>
          </c:val>
        </c:ser>
        <c:dLbls/>
      </c:pie3DChart>
    </c:plotArea>
    <c:legend>
      <c:legendPos val="r"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Доля учащихся</a:t>
            </a:r>
            <a:r>
              <a:rPr lang="ru-RU" sz="1100" baseline="0"/>
              <a:t> условно переведённых по итогам 2018-2019 уч.года в разрезе общеобразовательных организаций</a:t>
            </a:r>
            <a:endParaRPr lang="ru-RU" sz="1100"/>
          </a:p>
        </c:rich>
      </c:tx>
      <c:layout>
        <c:manualLayout>
          <c:xMode val="edge"/>
          <c:yMode val="edge"/>
          <c:x val="0.13619444444444476"/>
          <c:y val="2.777777777777787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3"/>
              <c:layout>
                <c:manualLayout>
                  <c:x val="1.6666666666666698E-2"/>
                  <c:y val="-1.3888888888888923E-2"/>
                </c:manualLayout>
              </c:layout>
              <c:showVal val="1"/>
            </c:dLbl>
            <c:dLbl>
              <c:idx val="9"/>
              <c:layout>
                <c:manualLayout>
                  <c:x val="1.1111111111111125E-2"/>
                  <c:y val="9.2592592592592952E-3"/>
                </c:manualLayout>
              </c:layout>
              <c:showVal val="1"/>
            </c:dLbl>
            <c:showVal val="1"/>
          </c:dLbls>
          <c:cat>
            <c:strRef>
              <c:f>'2.Условно пер.'!$L$15:$U$15</c:f>
              <c:strCache>
                <c:ptCount val="10"/>
                <c:pt idx="0">
                  <c:v>СОШ 1</c:v>
                </c:pt>
                <c:pt idx="1">
                  <c:v>СОШ № 2</c:v>
                </c:pt>
                <c:pt idx="2">
                  <c:v>СОШ 3</c:v>
                </c:pt>
                <c:pt idx="3">
                  <c:v>СОШ 4</c:v>
                </c:pt>
                <c:pt idx="4">
                  <c:v>СОШ 5</c:v>
                </c:pt>
                <c:pt idx="5">
                  <c:v>СОШ 6</c:v>
                </c:pt>
                <c:pt idx="6">
                  <c:v>СОШ 7</c:v>
                </c:pt>
                <c:pt idx="7">
                  <c:v>СОШ 8</c:v>
                </c:pt>
                <c:pt idx="8">
                  <c:v>Гимназия №1</c:v>
                </c:pt>
                <c:pt idx="9">
                  <c:v>Всего</c:v>
                </c:pt>
              </c:strCache>
            </c:strRef>
          </c:cat>
          <c:val>
            <c:numRef>
              <c:f>'2.Условно пер.'!$L$17:$U$17</c:f>
              <c:numCache>
                <c:formatCode>0.00</c:formatCode>
                <c:ptCount val="10"/>
                <c:pt idx="0">
                  <c:v>1.0254123941150246</c:v>
                </c:pt>
                <c:pt idx="1">
                  <c:v>0.55020632737276476</c:v>
                </c:pt>
                <c:pt idx="2">
                  <c:v>2.1796916533758637</c:v>
                </c:pt>
                <c:pt idx="3">
                  <c:v>0.72115384615384615</c:v>
                </c:pt>
                <c:pt idx="4">
                  <c:v>0.57183702644746248</c:v>
                </c:pt>
                <c:pt idx="5">
                  <c:v>2.8641571194762685</c:v>
                </c:pt>
                <c:pt idx="6">
                  <c:v>1.6857720836142953</c:v>
                </c:pt>
                <c:pt idx="7">
                  <c:v>1.1581067472306144</c:v>
                </c:pt>
                <c:pt idx="8">
                  <c:v>3.1417624521072796</c:v>
                </c:pt>
                <c:pt idx="9">
                  <c:v>1.5240833932422717</c:v>
                </c:pt>
              </c:numCache>
            </c:numRef>
          </c:val>
        </c:ser>
        <c:dLbls/>
        <c:shape val="box"/>
        <c:axId val="79106816"/>
        <c:axId val="79108352"/>
        <c:axId val="0"/>
      </c:bar3DChart>
      <c:catAx>
        <c:axId val="79106816"/>
        <c:scaling>
          <c:orientation val="minMax"/>
        </c:scaling>
        <c:axPos val="b"/>
        <c:tickLblPos val="nextTo"/>
        <c:crossAx val="79108352"/>
        <c:crosses val="autoZero"/>
        <c:auto val="1"/>
        <c:lblAlgn val="ctr"/>
        <c:lblOffset val="100"/>
      </c:catAx>
      <c:valAx>
        <c:axId val="79108352"/>
        <c:scaling>
          <c:orientation val="minMax"/>
        </c:scaling>
        <c:axPos val="l"/>
        <c:majorGridlines/>
        <c:numFmt formatCode="0.00" sourceLinked="1"/>
        <c:tickLblPos val="nextTo"/>
        <c:crossAx val="79106816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Доля обучающихся условно переведённых в следующий класс по</a:t>
            </a:r>
            <a:r>
              <a:rPr lang="ru-RU" sz="1000" baseline="0"/>
              <a:t> итогам 2018-2019 уч. года</a:t>
            </a:r>
            <a:r>
              <a:rPr lang="ru-RU" sz="1000"/>
              <a:t> в разрезе классов </a:t>
            </a:r>
          </a:p>
        </c:rich>
      </c:tx>
      <c:layout>
        <c:manualLayout>
          <c:xMode val="edge"/>
          <c:yMode val="edge"/>
          <c:x val="0.10463076295389639"/>
          <c:y val="0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3333333333333367E-3"/>
                  <c:y val="1.3864820547009059E-2"/>
                </c:manualLayout>
              </c:layout>
              <c:showVal val="1"/>
            </c:dLbl>
            <c:dLbl>
              <c:idx val="1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9.2432136980060125E-3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9.2432136980060125E-3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1.3864820547009059E-2"/>
                </c:manualLayout>
              </c:layout>
              <c:showVal val="1"/>
            </c:dLbl>
            <c:dLbl>
              <c:idx val="9"/>
              <c:layout>
                <c:manualLayout>
                  <c:x val="8.3333333333332517E-3"/>
                  <c:y val="1.3864820547009059E-2"/>
                </c:manualLayout>
              </c:layout>
              <c:showVal val="1"/>
            </c:dLbl>
            <c:showVal val="1"/>
          </c:dLbls>
          <c:cat>
            <c:strRef>
              <c:f>'2.Условно пер.'!$L$7:$W$7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Всего</c:v>
                </c:pt>
              </c:strCache>
            </c:strRef>
          </c:cat>
          <c:val>
            <c:numRef>
              <c:f>'2.Условно пер.'!$L$9:$W$9</c:f>
              <c:numCache>
                <c:formatCode>0.00</c:formatCode>
                <c:ptCount val="12"/>
                <c:pt idx="0">
                  <c:v>0</c:v>
                </c:pt>
                <c:pt idx="1">
                  <c:v>6.1312078479460456E-2</c:v>
                </c:pt>
                <c:pt idx="2">
                  <c:v>1.1904761904761905</c:v>
                </c:pt>
                <c:pt idx="3">
                  <c:v>0.72992700729927007</c:v>
                </c:pt>
                <c:pt idx="4">
                  <c:v>0.29962546816479402</c:v>
                </c:pt>
                <c:pt idx="5">
                  <c:v>2.358490566037736</c:v>
                </c:pt>
                <c:pt idx="6">
                  <c:v>2.0717131474103585</c:v>
                </c:pt>
                <c:pt idx="7">
                  <c:v>3.2427695004382122</c:v>
                </c:pt>
                <c:pt idx="8">
                  <c:v>3.7489102005231039</c:v>
                </c:pt>
                <c:pt idx="9">
                  <c:v>0.99573257467994314</c:v>
                </c:pt>
                <c:pt idx="10">
                  <c:v>5.6856187290969897</c:v>
                </c:pt>
                <c:pt idx="11">
                  <c:v>1.5240833932422717</c:v>
                </c:pt>
              </c:numCache>
            </c:numRef>
          </c:val>
        </c:ser>
        <c:dLbls/>
        <c:shape val="box"/>
        <c:axId val="79128832"/>
        <c:axId val="79147008"/>
        <c:axId val="0"/>
      </c:bar3DChart>
      <c:catAx>
        <c:axId val="79128832"/>
        <c:scaling>
          <c:orientation val="minMax"/>
        </c:scaling>
        <c:axPos val="b"/>
        <c:numFmt formatCode="General" sourceLinked="1"/>
        <c:tickLblPos val="nextTo"/>
        <c:crossAx val="79147008"/>
        <c:crosses val="autoZero"/>
        <c:auto val="1"/>
        <c:lblAlgn val="ctr"/>
        <c:lblOffset val="100"/>
      </c:catAx>
      <c:valAx>
        <c:axId val="79147008"/>
        <c:scaling>
          <c:orientation val="minMax"/>
        </c:scaling>
        <c:axPos val="l"/>
        <c:majorGridlines/>
        <c:numFmt formatCode="0.00" sourceLinked="1"/>
        <c:tickLblPos val="nextTo"/>
        <c:crossAx val="79128832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1216842427072042E-2"/>
          <c:y val="4.214129483814541E-2"/>
          <c:w val="0.72241098858374264"/>
          <c:h val="0.70637311112809931"/>
        </c:manualLayout>
      </c:layout>
      <c:bar3DChart>
        <c:barDir val="col"/>
        <c:grouping val="clustered"/>
        <c:ser>
          <c:idx val="0"/>
          <c:order val="0"/>
          <c:tx>
            <c:strRef>
              <c:f>'3.Качество'!$U$45</c:f>
              <c:strCache>
                <c:ptCount val="1"/>
                <c:pt idx="0">
                  <c:v>общая успеваемость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'3.Качество'!$T$46:$T$51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</c:strCache>
            </c:strRef>
          </c:cat>
          <c:val>
            <c:numRef>
              <c:f>'3.Качество'!$U$46:$U$51</c:f>
              <c:numCache>
                <c:formatCode>General</c:formatCode>
                <c:ptCount val="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99</c:v>
                </c:pt>
              </c:numCache>
            </c:numRef>
          </c:val>
        </c:ser>
        <c:ser>
          <c:idx val="1"/>
          <c:order val="1"/>
          <c:tx>
            <c:strRef>
              <c:f>'3.Качество'!$V$45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dLbls>
            <c:dLbl>
              <c:idx val="0"/>
              <c:layout>
                <c:manualLayout>
                  <c:x val="3.0555555555555582E-2"/>
                  <c:y val="-3.6453776611257095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877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888888888888945E-2"/>
                  <c:y val="4.629629629629685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444444444444445E-2"/>
                  <c:y val="9.25925925925929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333333333333367E-3"/>
                  <c:y val="0.138888888888888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9129566461359005E-3"/>
                  <c:y val="-1.294498381877022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'3.Качество'!$T$46:$T$51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</c:strCache>
            </c:strRef>
          </c:cat>
          <c:val>
            <c:numRef>
              <c:f>'3.Качество'!$V$46:$V$51</c:f>
              <c:numCache>
                <c:formatCode>General</c:formatCode>
                <c:ptCount val="6"/>
                <c:pt idx="0">
                  <c:v>49.4</c:v>
                </c:pt>
                <c:pt idx="1">
                  <c:v>49.2</c:v>
                </c:pt>
                <c:pt idx="2">
                  <c:v>49.1</c:v>
                </c:pt>
                <c:pt idx="3">
                  <c:v>49.8</c:v>
                </c:pt>
                <c:pt idx="4">
                  <c:v>50.4</c:v>
                </c:pt>
                <c:pt idx="5">
                  <c:v>55</c:v>
                </c:pt>
              </c:numCache>
            </c:numRef>
          </c:val>
        </c:ser>
        <c:ser>
          <c:idx val="2"/>
          <c:order val="2"/>
          <c:tx>
            <c:strRef>
              <c:f>'3.Качество'!$W$45</c:f>
              <c:strCache>
                <c:ptCount val="1"/>
                <c:pt idx="0">
                  <c:v>СОУ</c:v>
                </c:pt>
              </c:strCache>
            </c:strRef>
          </c:tx>
          <c:dLbls>
            <c:dLbl>
              <c:idx val="2"/>
              <c:layout>
                <c:manualLayout>
                  <c:x val="1.8463565507650392E-2"/>
                  <c:y val="6.903991370010788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22222222222225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111111111111011E-2"/>
                  <c:y val="4.62962962962964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6927131015300881E-2"/>
                  <c:y val="-1.273885350318471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'3.Качество'!$T$46:$T$51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2019-2020</c:v>
                </c:pt>
              </c:strCache>
            </c:strRef>
          </c:cat>
          <c:val>
            <c:numRef>
              <c:f>'3.Качество'!$W$46:$W$51</c:f>
              <c:numCache>
                <c:formatCode>General</c:formatCode>
                <c:ptCount val="6"/>
                <c:pt idx="2">
                  <c:v>52.3</c:v>
                </c:pt>
                <c:pt idx="3">
                  <c:v>52.6</c:v>
                </c:pt>
                <c:pt idx="4">
                  <c:v>52.8</c:v>
                </c:pt>
                <c:pt idx="5">
                  <c:v>54.72</c:v>
                </c:pt>
              </c:numCache>
            </c:numRef>
          </c:val>
        </c:ser>
        <c:dLbls/>
        <c:shape val="box"/>
        <c:axId val="79892864"/>
        <c:axId val="79894400"/>
        <c:axId val="0"/>
      </c:bar3DChart>
      <c:catAx>
        <c:axId val="79892864"/>
        <c:scaling>
          <c:orientation val="minMax"/>
        </c:scaling>
        <c:axPos val="b"/>
        <c:numFmt formatCode="General" sourceLinked="0"/>
        <c:tickLblPos val="nextTo"/>
        <c:crossAx val="79894400"/>
        <c:crosses val="autoZero"/>
        <c:auto val="1"/>
        <c:lblAlgn val="ctr"/>
        <c:lblOffset val="100"/>
      </c:catAx>
      <c:valAx>
        <c:axId val="79894400"/>
        <c:scaling>
          <c:orientation val="minMax"/>
        </c:scaling>
        <c:axPos val="l"/>
        <c:majorGridlines/>
        <c:numFmt formatCode="General" sourceLinked="1"/>
        <c:tickLblPos val="nextTo"/>
        <c:crossAx val="7989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40567340299529"/>
          <c:y val="0.2905149963050736"/>
          <c:w val="0.19011594869911819"/>
          <c:h val="0.53008092738407764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'3.Качество'!$Q$61</c:f>
              <c:strCache>
                <c:ptCount val="1"/>
                <c:pt idx="0">
                  <c:v>НОО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'3.Качество'!$R$60:$W$60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'3.Качество'!$R$61:$W$61</c:f>
              <c:numCache>
                <c:formatCode>General</c:formatCode>
                <c:ptCount val="6"/>
                <c:pt idx="0">
                  <c:v>64</c:v>
                </c:pt>
                <c:pt idx="1">
                  <c:v>47</c:v>
                </c:pt>
                <c:pt idx="2">
                  <c:v>64.8</c:v>
                </c:pt>
                <c:pt idx="3" formatCode="0.0">
                  <c:v>64.434297311009644</c:v>
                </c:pt>
                <c:pt idx="4" formatCode="0.00">
                  <c:v>64.98</c:v>
                </c:pt>
                <c:pt idx="5" formatCode="0.00">
                  <c:v>69.91</c:v>
                </c:pt>
              </c:numCache>
            </c:numRef>
          </c:val>
        </c:ser>
        <c:ser>
          <c:idx val="1"/>
          <c:order val="1"/>
          <c:tx>
            <c:strRef>
              <c:f>'3.Качество'!$Q$62</c:f>
              <c:strCache>
                <c:ptCount val="1"/>
                <c:pt idx="0">
                  <c:v>ООО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'3.Качество'!$R$60:$W$60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'3.Качество'!$R$62:$W$62</c:f>
              <c:numCache>
                <c:formatCode>General</c:formatCode>
                <c:ptCount val="6"/>
                <c:pt idx="0">
                  <c:v>40.799999999999997</c:v>
                </c:pt>
                <c:pt idx="1">
                  <c:v>40.799999999999997</c:v>
                </c:pt>
                <c:pt idx="2">
                  <c:v>40</c:v>
                </c:pt>
                <c:pt idx="3" formatCode="0.0">
                  <c:v>42.509902772776378</c:v>
                </c:pt>
                <c:pt idx="4" formatCode="0.00">
                  <c:v>42.1</c:v>
                </c:pt>
                <c:pt idx="5" formatCode="0.00">
                  <c:v>45.5</c:v>
                </c:pt>
              </c:numCache>
            </c:numRef>
          </c:val>
        </c:ser>
        <c:ser>
          <c:idx val="2"/>
          <c:order val="2"/>
          <c:tx>
            <c:strRef>
              <c:f>'3.Качество'!$Q$63</c:f>
              <c:strCache>
                <c:ptCount val="1"/>
                <c:pt idx="0">
                  <c:v>СОО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'3.Качество'!$R$60:$W$60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'3.Качество'!$R$63:$W$63</c:f>
              <c:numCache>
                <c:formatCode>General</c:formatCode>
                <c:ptCount val="6"/>
                <c:pt idx="0">
                  <c:v>38.299999999999997</c:v>
                </c:pt>
                <c:pt idx="1">
                  <c:v>39.700000000000003</c:v>
                </c:pt>
                <c:pt idx="2">
                  <c:v>38.5</c:v>
                </c:pt>
                <c:pt idx="3" formatCode="0.0">
                  <c:v>41.590493601462526</c:v>
                </c:pt>
                <c:pt idx="4" formatCode="0.00">
                  <c:v>37.96</c:v>
                </c:pt>
                <c:pt idx="5" formatCode="0.00">
                  <c:v>46.75</c:v>
                </c:pt>
              </c:numCache>
            </c:numRef>
          </c:val>
        </c:ser>
        <c:dLbls/>
        <c:shape val="box"/>
        <c:axId val="79929728"/>
        <c:axId val="79931264"/>
        <c:axId val="0"/>
      </c:bar3DChart>
      <c:catAx>
        <c:axId val="79929728"/>
        <c:scaling>
          <c:orientation val="minMax"/>
        </c:scaling>
        <c:axPos val="b"/>
        <c:numFmt formatCode="General" sourceLinked="1"/>
        <c:tickLblPos val="nextTo"/>
        <c:crossAx val="79931264"/>
        <c:crosses val="autoZero"/>
        <c:auto val="1"/>
        <c:lblAlgn val="ctr"/>
        <c:lblOffset val="100"/>
      </c:catAx>
      <c:valAx>
        <c:axId val="79931264"/>
        <c:scaling>
          <c:orientation val="minMax"/>
        </c:scaling>
        <c:axPos val="l"/>
        <c:majorGridlines/>
        <c:numFmt formatCode="General" sourceLinked="1"/>
        <c:tickLblPos val="nextTo"/>
        <c:crossAx val="799297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'3.Качество'!$Q$61</c:f>
              <c:strCache>
                <c:ptCount val="1"/>
                <c:pt idx="0">
                  <c:v>НОО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'3.Качество'!$R$60:$W$60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'3.Качество'!$R$61:$W$61</c:f>
              <c:numCache>
                <c:formatCode>General</c:formatCode>
                <c:ptCount val="6"/>
                <c:pt idx="0">
                  <c:v>64</c:v>
                </c:pt>
                <c:pt idx="1">
                  <c:v>47</c:v>
                </c:pt>
                <c:pt idx="2">
                  <c:v>64.8</c:v>
                </c:pt>
                <c:pt idx="3" formatCode="0.0">
                  <c:v>64.434297311009644</c:v>
                </c:pt>
                <c:pt idx="4" formatCode="0.00">
                  <c:v>64.98</c:v>
                </c:pt>
                <c:pt idx="5" formatCode="0.00">
                  <c:v>69.91</c:v>
                </c:pt>
              </c:numCache>
            </c:numRef>
          </c:val>
        </c:ser>
        <c:ser>
          <c:idx val="1"/>
          <c:order val="1"/>
          <c:tx>
            <c:strRef>
              <c:f>'3.Качество'!$Q$62</c:f>
              <c:strCache>
                <c:ptCount val="1"/>
                <c:pt idx="0">
                  <c:v>ООО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'3.Качество'!$R$60:$W$60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'3.Качество'!$R$62:$W$62</c:f>
              <c:numCache>
                <c:formatCode>General</c:formatCode>
                <c:ptCount val="6"/>
                <c:pt idx="0">
                  <c:v>40.799999999999997</c:v>
                </c:pt>
                <c:pt idx="1">
                  <c:v>40.799999999999997</c:v>
                </c:pt>
                <c:pt idx="2">
                  <c:v>40</c:v>
                </c:pt>
                <c:pt idx="3" formatCode="0.0">
                  <c:v>42.509902772776378</c:v>
                </c:pt>
                <c:pt idx="4" formatCode="0.00">
                  <c:v>42.1</c:v>
                </c:pt>
                <c:pt idx="5" formatCode="0.00">
                  <c:v>45.5</c:v>
                </c:pt>
              </c:numCache>
            </c:numRef>
          </c:val>
        </c:ser>
        <c:ser>
          <c:idx val="2"/>
          <c:order val="2"/>
          <c:tx>
            <c:strRef>
              <c:f>'3.Качество'!$Q$63</c:f>
              <c:strCache>
                <c:ptCount val="1"/>
                <c:pt idx="0">
                  <c:v>СОО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'3.Качество'!$R$60:$W$60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'3.Качество'!$R$63:$W$63</c:f>
              <c:numCache>
                <c:formatCode>General</c:formatCode>
                <c:ptCount val="6"/>
                <c:pt idx="0">
                  <c:v>38.299999999999997</c:v>
                </c:pt>
                <c:pt idx="1">
                  <c:v>39.700000000000003</c:v>
                </c:pt>
                <c:pt idx="2">
                  <c:v>38.5</c:v>
                </c:pt>
                <c:pt idx="3" formatCode="0.0">
                  <c:v>41.590493601462526</c:v>
                </c:pt>
                <c:pt idx="4" formatCode="0.00">
                  <c:v>37.96</c:v>
                </c:pt>
                <c:pt idx="5" formatCode="0.00">
                  <c:v>46.75</c:v>
                </c:pt>
              </c:numCache>
            </c:numRef>
          </c:val>
        </c:ser>
        <c:dLbls/>
        <c:shape val="box"/>
        <c:axId val="79963648"/>
        <c:axId val="79965184"/>
        <c:axId val="0"/>
      </c:bar3DChart>
      <c:catAx>
        <c:axId val="79963648"/>
        <c:scaling>
          <c:orientation val="minMax"/>
        </c:scaling>
        <c:axPos val="b"/>
        <c:numFmt formatCode="General" sourceLinked="1"/>
        <c:tickLblPos val="nextTo"/>
        <c:crossAx val="79965184"/>
        <c:crosses val="autoZero"/>
        <c:auto val="1"/>
        <c:lblAlgn val="ctr"/>
        <c:lblOffset val="100"/>
      </c:catAx>
      <c:valAx>
        <c:axId val="79965184"/>
        <c:scaling>
          <c:orientation val="minMax"/>
        </c:scaling>
        <c:axPos val="l"/>
        <c:majorGridlines/>
        <c:numFmt formatCode="General" sourceLinked="1"/>
        <c:tickLblPos val="nextTo"/>
        <c:crossAx val="799636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'3.Качество'!$Q$54</c:f>
              <c:strCache>
                <c:ptCount val="1"/>
                <c:pt idx="0">
                  <c:v>НОО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'3.Качество'!$R$53:$W$53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'3.Качество'!$R$54:$W$54</c:f>
              <c:numCache>
                <c:formatCode>General</c:formatCode>
                <c:ptCount val="6"/>
                <c:pt idx="0">
                  <c:v>99.8</c:v>
                </c:pt>
                <c:pt idx="1">
                  <c:v>99.6</c:v>
                </c:pt>
                <c:pt idx="2">
                  <c:v>98.4</c:v>
                </c:pt>
                <c:pt idx="3" formatCode="0.0">
                  <c:v>98.731608320649414</c:v>
                </c:pt>
                <c:pt idx="4" formatCode="0.00">
                  <c:v>98.46</c:v>
                </c:pt>
                <c:pt idx="5" formatCode="0.00">
                  <c:v>99.3</c:v>
                </c:pt>
              </c:numCache>
            </c:numRef>
          </c:val>
        </c:ser>
        <c:ser>
          <c:idx val="1"/>
          <c:order val="1"/>
          <c:tx>
            <c:strRef>
              <c:f>'3.Качество'!$Q$55</c:f>
              <c:strCache>
                <c:ptCount val="1"/>
                <c:pt idx="0">
                  <c:v>ООО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'3.Качество'!$R$53:$W$53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'3.Качество'!$R$55:$W$55</c:f>
              <c:numCache>
                <c:formatCode>General</c:formatCode>
                <c:ptCount val="6"/>
                <c:pt idx="0">
                  <c:v>98.7</c:v>
                </c:pt>
                <c:pt idx="1">
                  <c:v>99.2</c:v>
                </c:pt>
                <c:pt idx="2">
                  <c:v>98.5</c:v>
                </c:pt>
                <c:pt idx="3" formatCode="0.0">
                  <c:v>98.271516024486857</c:v>
                </c:pt>
                <c:pt idx="4" formatCode="0.00">
                  <c:v>97.75</c:v>
                </c:pt>
                <c:pt idx="5" formatCode="0.00">
                  <c:v>98.49</c:v>
                </c:pt>
              </c:numCache>
            </c:numRef>
          </c:val>
        </c:ser>
        <c:ser>
          <c:idx val="2"/>
          <c:order val="2"/>
          <c:tx>
            <c:strRef>
              <c:f>'3.Качество'!$Q$56</c:f>
              <c:strCache>
                <c:ptCount val="1"/>
                <c:pt idx="0">
                  <c:v>СОО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'3.Качество'!$R$53:$W$53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'3.Качество'!$R$56:$W$56</c:f>
              <c:numCache>
                <c:formatCode>General</c:formatCode>
                <c:ptCount val="6"/>
                <c:pt idx="0">
                  <c:v>98.8</c:v>
                </c:pt>
                <c:pt idx="1">
                  <c:v>98.7</c:v>
                </c:pt>
                <c:pt idx="2">
                  <c:v>99.3</c:v>
                </c:pt>
                <c:pt idx="3" formatCode="0.0">
                  <c:v>98.720292504570381</c:v>
                </c:pt>
                <c:pt idx="4" formatCode="0.00">
                  <c:v>98.13</c:v>
                </c:pt>
                <c:pt idx="5" formatCode="0.00">
                  <c:v>98.78</c:v>
                </c:pt>
              </c:numCache>
            </c:numRef>
          </c:val>
        </c:ser>
        <c:dLbls/>
        <c:shape val="box"/>
        <c:axId val="80013952"/>
        <c:axId val="80019840"/>
        <c:axId val="0"/>
      </c:bar3DChart>
      <c:catAx>
        <c:axId val="80013952"/>
        <c:scaling>
          <c:orientation val="minMax"/>
        </c:scaling>
        <c:axPos val="b"/>
        <c:numFmt formatCode="General" sourceLinked="1"/>
        <c:tickLblPos val="nextTo"/>
        <c:crossAx val="80019840"/>
        <c:crosses val="autoZero"/>
        <c:auto val="1"/>
        <c:lblAlgn val="ctr"/>
        <c:lblOffset val="100"/>
      </c:catAx>
      <c:valAx>
        <c:axId val="80019840"/>
        <c:scaling>
          <c:orientation val="minMax"/>
        </c:scaling>
        <c:axPos val="l"/>
        <c:majorGridlines/>
        <c:numFmt formatCode="General" sourceLinked="1"/>
        <c:tickLblPos val="nextTo"/>
        <c:crossAx val="800139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235564</xdr:colOff>
      <xdr:row>28</xdr:row>
      <xdr:rowOff>92178</xdr:rowOff>
    </xdr:from>
    <xdr:to>
      <xdr:col>23</xdr:col>
      <xdr:colOff>555113</xdr:colOff>
      <xdr:row>42</xdr:row>
      <xdr:rowOff>40967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387964</xdr:colOff>
      <xdr:row>29</xdr:row>
      <xdr:rowOff>39739</xdr:rowOff>
    </xdr:from>
    <xdr:to>
      <xdr:col>24</xdr:col>
      <xdr:colOff>92996</xdr:colOff>
      <xdr:row>42</xdr:row>
      <xdr:rowOff>193367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447675</xdr:rowOff>
    </xdr:from>
    <xdr:to>
      <xdr:col>23</xdr:col>
      <xdr:colOff>424814</xdr:colOff>
      <xdr:row>5</xdr:row>
      <xdr:rowOff>215265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466725</xdr:colOff>
      <xdr:row>17</xdr:row>
      <xdr:rowOff>409575</xdr:rowOff>
    </xdr:from>
    <xdr:to>
      <xdr:col>22</xdr:col>
      <xdr:colOff>226694</xdr:colOff>
      <xdr:row>20</xdr:row>
      <xdr:rowOff>936308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129540</xdr:colOff>
      <xdr:row>25</xdr:row>
      <xdr:rowOff>274320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366712</xdr:colOff>
      <xdr:row>22</xdr:row>
      <xdr:rowOff>95251</xdr:rowOff>
    </xdr:from>
    <xdr:to>
      <xdr:col>27</xdr:col>
      <xdr:colOff>304800</xdr:colOff>
      <xdr:row>37</xdr:row>
      <xdr:rowOff>28576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123825</xdr:colOff>
      <xdr:row>62</xdr:row>
      <xdr:rowOff>176212</xdr:rowOff>
    </xdr:from>
    <xdr:to>
      <xdr:col>15</xdr:col>
      <xdr:colOff>476250</xdr:colOff>
      <xdr:row>77</xdr:row>
      <xdr:rowOff>61912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185737</xdr:rowOff>
    </xdr:from>
    <xdr:to>
      <xdr:col>8</xdr:col>
      <xdr:colOff>19050</xdr:colOff>
      <xdr:row>77</xdr:row>
      <xdr:rowOff>71437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40</xdr:row>
      <xdr:rowOff>0</xdr:rowOff>
    </xdr:from>
    <xdr:to>
      <xdr:col>31</xdr:col>
      <xdr:colOff>304800</xdr:colOff>
      <xdr:row>51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84667</xdr:colOff>
      <xdr:row>15</xdr:row>
      <xdr:rowOff>73024</xdr:rowOff>
    </xdr:from>
    <xdr:to>
      <xdr:col>17</xdr:col>
      <xdr:colOff>359834</xdr:colOff>
      <xdr:row>30</xdr:row>
      <xdr:rowOff>180974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84666</xdr:colOff>
      <xdr:row>33</xdr:row>
      <xdr:rowOff>9524</xdr:rowOff>
    </xdr:from>
    <xdr:to>
      <xdr:col>17</xdr:col>
      <xdr:colOff>359833</xdr:colOff>
      <xdr:row>52</xdr:row>
      <xdr:rowOff>22224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11</xdr:row>
      <xdr:rowOff>0</xdr:rowOff>
    </xdr:from>
    <xdr:to>
      <xdr:col>26</xdr:col>
      <xdr:colOff>520246</xdr:colOff>
      <xdr:row>24</xdr:row>
      <xdr:rowOff>120196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609599</xdr:colOff>
      <xdr:row>25</xdr:row>
      <xdr:rowOff>190499</xdr:rowOff>
    </xdr:from>
    <xdr:to>
      <xdr:col>25</xdr:col>
      <xdr:colOff>466724</xdr:colOff>
      <xdr:row>39</xdr:row>
      <xdr:rowOff>142874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9</xdr:row>
      <xdr:rowOff>42862</xdr:rowOff>
    </xdr:from>
    <xdr:to>
      <xdr:col>18</xdr:col>
      <xdr:colOff>571500</xdr:colOff>
      <xdr:row>23</xdr:row>
      <xdr:rowOff>119062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17</xdr:col>
      <xdr:colOff>304800</xdr:colOff>
      <xdr:row>41</xdr:row>
      <xdr:rowOff>76200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452437</xdr:rowOff>
    </xdr:from>
    <xdr:to>
      <xdr:col>18</xdr:col>
      <xdr:colOff>342900</xdr:colOff>
      <xdr:row>11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219075</xdr:colOff>
      <xdr:row>19</xdr:row>
      <xdr:rowOff>90487</xdr:rowOff>
    </xdr:from>
    <xdr:to>
      <xdr:col>19</xdr:col>
      <xdr:colOff>419100</xdr:colOff>
      <xdr:row>33</xdr:row>
      <xdr:rowOff>166687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</xdr:rowOff>
    </xdr:from>
    <xdr:to>
      <xdr:col>5</xdr:col>
      <xdr:colOff>266700</xdr:colOff>
      <xdr:row>33</xdr:row>
      <xdr:rowOff>90487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295275</xdr:colOff>
      <xdr:row>31</xdr:row>
      <xdr:rowOff>0</xdr:rowOff>
    </xdr:from>
    <xdr:to>
      <xdr:col>3</xdr:col>
      <xdr:colOff>857250</xdr:colOff>
      <xdr:row>32</xdr:row>
      <xdr:rowOff>47625</xdr:rowOff>
    </xdr:to>
    <xdr:sp macro="" textlink="">
      <xdr:nvSpPr>
        <xdr:cNvPr id="3" name="Скругленный прямоугольник 2"/>
        <xdr:cNvSpPr/>
      </xdr:nvSpPr>
      <xdr:spPr>
        <a:xfrm>
          <a:off x="2124075" y="5715000"/>
          <a:ext cx="314325" cy="23812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="1"/>
            <a:t>45,3</a:t>
          </a:r>
        </a:p>
      </xdr:txBody>
    </xdr:sp>
    <xdr:clientData/>
  </xdr:twoCellAnchor>
  <xdr:twoCellAnchor>
    <xdr:from>
      <xdr:col>6</xdr:col>
      <xdr:colOff>19050</xdr:colOff>
      <xdr:row>19</xdr:row>
      <xdr:rowOff>95251</xdr:rowOff>
    </xdr:from>
    <xdr:to>
      <xdr:col>10</xdr:col>
      <xdr:colOff>361950</xdr:colOff>
      <xdr:row>31</xdr:row>
      <xdr:rowOff>133351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257174</xdr:colOff>
      <xdr:row>33</xdr:row>
      <xdr:rowOff>100011</xdr:rowOff>
    </xdr:from>
    <xdr:to>
      <xdr:col>9</xdr:col>
      <xdr:colOff>276225</xdr:colOff>
      <xdr:row>51</xdr:row>
      <xdr:rowOff>104775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8"/>
  <sheetViews>
    <sheetView topLeftCell="E1" zoomScale="93" zoomScaleNormal="93" workbookViewId="0">
      <selection activeCell="Z6" sqref="Z6:Z14"/>
    </sheetView>
  </sheetViews>
  <sheetFormatPr defaultRowHeight="14.4"/>
  <cols>
    <col min="1" max="1" width="11.44140625" customWidth="1"/>
    <col min="12" max="12" width="11.44140625" customWidth="1"/>
    <col min="15" max="15" width="10.88671875" customWidth="1"/>
    <col min="27" max="27" width="4.44140625" style="150" customWidth="1"/>
    <col min="28" max="28" width="10.33203125" customWidth="1"/>
  </cols>
  <sheetData>
    <row r="1" spans="1:40">
      <c r="A1" s="815" t="s">
        <v>977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</row>
    <row r="2" spans="1:40" ht="15" thickBot="1"/>
    <row r="3" spans="1:40" ht="16.5" customHeight="1" thickBot="1">
      <c r="A3" s="816"/>
      <c r="B3" s="819" t="s">
        <v>63</v>
      </c>
      <c r="C3" s="822" t="s">
        <v>62</v>
      </c>
      <c r="D3" s="825" t="s">
        <v>61</v>
      </c>
      <c r="E3" s="826"/>
      <c r="F3" s="826"/>
      <c r="G3" s="826"/>
      <c r="H3" s="826"/>
      <c r="I3" s="826"/>
      <c r="J3" s="826"/>
      <c r="K3" s="827"/>
      <c r="L3" s="822" t="s">
        <v>978</v>
      </c>
      <c r="AB3" s="815" t="s">
        <v>979</v>
      </c>
      <c r="AC3" s="815"/>
      <c r="AD3" s="815"/>
      <c r="AE3" s="815"/>
      <c r="AF3" s="815"/>
      <c r="AG3" s="815"/>
      <c r="AH3" s="815"/>
      <c r="AI3" s="815"/>
      <c r="AJ3" s="815"/>
      <c r="AK3" s="815"/>
      <c r="AL3" s="815"/>
      <c r="AM3" s="815"/>
    </row>
    <row r="4" spans="1:40" ht="15" customHeight="1" thickBot="1">
      <c r="A4" s="817"/>
      <c r="B4" s="820"/>
      <c r="C4" s="823"/>
      <c r="D4" s="829" t="s">
        <v>60</v>
      </c>
      <c r="E4" s="831" t="s">
        <v>59</v>
      </c>
      <c r="F4" s="832"/>
      <c r="G4" s="832"/>
      <c r="H4" s="832"/>
      <c r="I4" s="832"/>
      <c r="J4" s="832"/>
      <c r="K4" s="833"/>
      <c r="L4" s="823"/>
    </row>
    <row r="5" spans="1:40" ht="33.75" customHeight="1" thickBot="1">
      <c r="A5" s="818"/>
      <c r="B5" s="821"/>
      <c r="C5" s="824"/>
      <c r="D5" s="830"/>
      <c r="E5" s="545" t="s">
        <v>58</v>
      </c>
      <c r="F5" s="545" t="s">
        <v>57</v>
      </c>
      <c r="G5" s="545" t="s">
        <v>56</v>
      </c>
      <c r="H5" s="545" t="s">
        <v>55</v>
      </c>
      <c r="I5" s="545" t="s">
        <v>54</v>
      </c>
      <c r="J5" s="545" t="s">
        <v>74</v>
      </c>
      <c r="K5" s="545" t="s">
        <v>53</v>
      </c>
      <c r="L5" s="824"/>
      <c r="O5" s="546"/>
      <c r="P5" s="547" t="s">
        <v>980</v>
      </c>
      <c r="Q5" s="548" t="s">
        <v>981</v>
      </c>
      <c r="R5" s="548" t="s">
        <v>982</v>
      </c>
      <c r="S5" s="548" t="s">
        <v>58</v>
      </c>
      <c r="T5" s="548" t="s">
        <v>57</v>
      </c>
      <c r="U5" s="548" t="s">
        <v>983</v>
      </c>
      <c r="V5" s="548" t="s">
        <v>984</v>
      </c>
      <c r="W5" s="548" t="s">
        <v>985</v>
      </c>
      <c r="X5" s="548" t="s">
        <v>74</v>
      </c>
      <c r="Y5" s="548" t="s">
        <v>986</v>
      </c>
      <c r="Z5" s="549" t="s">
        <v>1109</v>
      </c>
      <c r="AA5" s="550"/>
      <c r="AB5" s="551"/>
      <c r="AC5" s="547" t="s">
        <v>980</v>
      </c>
      <c r="AD5" s="548" t="s">
        <v>981</v>
      </c>
      <c r="AE5" s="548" t="s">
        <v>982</v>
      </c>
      <c r="AF5" s="548" t="s">
        <v>58</v>
      </c>
      <c r="AG5" s="548" t="s">
        <v>57</v>
      </c>
      <c r="AH5" s="548" t="s">
        <v>983</v>
      </c>
      <c r="AI5" s="548" t="s">
        <v>984</v>
      </c>
      <c r="AJ5" s="548" t="s">
        <v>985</v>
      </c>
      <c r="AK5" s="548" t="s">
        <v>74</v>
      </c>
      <c r="AL5" s="548" t="s">
        <v>986</v>
      </c>
      <c r="AM5" s="549" t="s">
        <v>987</v>
      </c>
    </row>
    <row r="6" spans="1:40">
      <c r="A6" s="552" t="s">
        <v>98</v>
      </c>
      <c r="B6" s="553">
        <v>599</v>
      </c>
      <c r="C6" s="553">
        <v>26</v>
      </c>
      <c r="D6" s="553">
        <v>19</v>
      </c>
      <c r="E6" s="553">
        <v>6</v>
      </c>
      <c r="F6" s="553">
        <v>4</v>
      </c>
      <c r="G6" s="553">
        <v>0</v>
      </c>
      <c r="H6" s="553">
        <v>0</v>
      </c>
      <c r="I6" s="553">
        <v>0</v>
      </c>
      <c r="J6" s="553">
        <v>8</v>
      </c>
      <c r="K6" s="554">
        <v>1</v>
      </c>
      <c r="L6" s="553">
        <f t="shared" ref="L6:L14" si="0">B6+C6-D6</f>
        <v>606</v>
      </c>
      <c r="M6" s="541">
        <f>Q6*100/P6</f>
        <v>4.3913713405238832</v>
      </c>
      <c r="N6" s="541">
        <f>R6*100/P6</f>
        <v>3.852080123266564</v>
      </c>
      <c r="O6" s="555" t="s">
        <v>98</v>
      </c>
      <c r="P6" s="556">
        <f>B6+B16+B26</f>
        <v>1298</v>
      </c>
      <c r="Q6" s="557">
        <f t="shared" ref="Q6:Z14" si="1">C6+C16+C26</f>
        <v>57</v>
      </c>
      <c r="R6" s="557">
        <f>SUM(S6:Y6)</f>
        <v>50</v>
      </c>
      <c r="S6" s="557">
        <f t="shared" si="1"/>
        <v>10</v>
      </c>
      <c r="T6" s="557">
        <f t="shared" si="1"/>
        <v>10</v>
      </c>
      <c r="U6" s="557">
        <f t="shared" si="1"/>
        <v>2</v>
      </c>
      <c r="V6" s="557">
        <f t="shared" si="1"/>
        <v>0</v>
      </c>
      <c r="W6" s="557">
        <f t="shared" si="1"/>
        <v>0</v>
      </c>
      <c r="X6" s="557">
        <f t="shared" si="1"/>
        <v>22</v>
      </c>
      <c r="Y6" s="557">
        <f t="shared" si="1"/>
        <v>6</v>
      </c>
      <c r="Z6" s="557">
        <f t="shared" si="1"/>
        <v>1305</v>
      </c>
      <c r="AA6" s="558"/>
      <c r="AB6" s="559" t="s">
        <v>98</v>
      </c>
      <c r="AC6" s="556"/>
      <c r="AD6" s="557"/>
      <c r="AE6" s="557"/>
      <c r="AF6" s="557"/>
      <c r="AG6" s="557"/>
      <c r="AH6" s="557"/>
      <c r="AI6" s="557"/>
      <c r="AJ6" s="557"/>
      <c r="AK6" s="557"/>
      <c r="AL6" s="557"/>
      <c r="AM6" s="557"/>
    </row>
    <row r="7" spans="1:40">
      <c r="A7" s="340" t="s">
        <v>97</v>
      </c>
      <c r="B7" s="560">
        <v>947</v>
      </c>
      <c r="C7" s="560">
        <v>19</v>
      </c>
      <c r="D7" s="560">
        <v>21</v>
      </c>
      <c r="E7" s="560">
        <v>13</v>
      </c>
      <c r="F7" s="560">
        <v>5</v>
      </c>
      <c r="G7" s="560">
        <v>0</v>
      </c>
      <c r="H7" s="560">
        <v>0</v>
      </c>
      <c r="I7" s="560">
        <v>0</v>
      </c>
      <c r="J7" s="560">
        <v>3</v>
      </c>
      <c r="K7" s="561">
        <v>0</v>
      </c>
      <c r="L7" s="562">
        <f t="shared" si="0"/>
        <v>945</v>
      </c>
      <c r="M7" s="541">
        <f t="shared" ref="M7:M15" si="2">Q7*100/P7</f>
        <v>2.9255319148936172</v>
      </c>
      <c r="N7" s="541">
        <f t="shared" ref="N7:N15" si="3">R7*100/P7</f>
        <v>3.50177304964539</v>
      </c>
      <c r="O7" s="563" t="s">
        <v>97</v>
      </c>
      <c r="P7" s="564">
        <f t="shared" ref="P7:P14" si="4">B7+B17+B27</f>
        <v>2256</v>
      </c>
      <c r="Q7" s="5">
        <f t="shared" si="1"/>
        <v>66</v>
      </c>
      <c r="R7" s="5">
        <f t="shared" ref="R7:R14" si="5">SUM(S7:Y7)</f>
        <v>79</v>
      </c>
      <c r="S7" s="5">
        <f t="shared" si="1"/>
        <v>31</v>
      </c>
      <c r="T7" s="5">
        <f t="shared" si="1"/>
        <v>20</v>
      </c>
      <c r="U7" s="5">
        <f t="shared" si="1"/>
        <v>6</v>
      </c>
      <c r="V7" s="5">
        <f t="shared" si="1"/>
        <v>0</v>
      </c>
      <c r="W7" s="5">
        <f t="shared" si="1"/>
        <v>0</v>
      </c>
      <c r="X7" s="5">
        <f t="shared" si="1"/>
        <v>22</v>
      </c>
      <c r="Y7" s="5">
        <f t="shared" si="1"/>
        <v>0</v>
      </c>
      <c r="Z7" s="5">
        <f t="shared" si="1"/>
        <v>2243</v>
      </c>
      <c r="AB7" s="565" t="s">
        <v>97</v>
      </c>
      <c r="AC7" s="564"/>
      <c r="AD7" s="5"/>
      <c r="AE7" s="5"/>
      <c r="AF7" s="5"/>
      <c r="AG7" s="5"/>
      <c r="AH7" s="5"/>
      <c r="AI7" s="5"/>
      <c r="AJ7" s="5"/>
      <c r="AK7" s="5"/>
      <c r="AL7" s="5"/>
      <c r="AM7" s="557"/>
    </row>
    <row r="8" spans="1:40">
      <c r="A8" s="340" t="s">
        <v>96</v>
      </c>
      <c r="B8" s="566">
        <v>350</v>
      </c>
      <c r="C8" s="567">
        <v>24</v>
      </c>
      <c r="D8" s="567">
        <v>26</v>
      </c>
      <c r="E8" s="567">
        <v>11</v>
      </c>
      <c r="F8" s="567">
        <v>11</v>
      </c>
      <c r="G8" s="567">
        <v>0</v>
      </c>
      <c r="H8" s="567">
        <v>0</v>
      </c>
      <c r="I8" s="567">
        <v>0</v>
      </c>
      <c r="J8" s="567">
        <v>3</v>
      </c>
      <c r="K8" s="568">
        <v>0</v>
      </c>
      <c r="L8" s="562">
        <f t="shared" si="0"/>
        <v>348</v>
      </c>
      <c r="M8" s="541">
        <f t="shared" si="2"/>
        <v>5.298013245033113</v>
      </c>
      <c r="N8" s="569">
        <f t="shared" si="3"/>
        <v>8.8741721854304636</v>
      </c>
      <c r="O8" s="563" t="s">
        <v>96</v>
      </c>
      <c r="P8" s="564">
        <f t="shared" si="4"/>
        <v>755</v>
      </c>
      <c r="Q8" s="5">
        <f t="shared" si="1"/>
        <v>40</v>
      </c>
      <c r="R8" s="5">
        <f t="shared" si="5"/>
        <v>67</v>
      </c>
      <c r="S8" s="5">
        <f t="shared" si="1"/>
        <v>22</v>
      </c>
      <c r="T8" s="5">
        <f t="shared" si="1"/>
        <v>13</v>
      </c>
      <c r="U8" s="5">
        <f t="shared" si="1"/>
        <v>23</v>
      </c>
      <c r="V8" s="5">
        <f t="shared" si="1"/>
        <v>0</v>
      </c>
      <c r="W8" s="5">
        <f t="shared" si="1"/>
        <v>1</v>
      </c>
      <c r="X8" s="5">
        <f t="shared" si="1"/>
        <v>8</v>
      </c>
      <c r="Y8" s="5">
        <f t="shared" si="1"/>
        <v>0</v>
      </c>
      <c r="Z8" s="5">
        <f t="shared" si="1"/>
        <v>727</v>
      </c>
      <c r="AB8" s="565" t="s">
        <v>96</v>
      </c>
      <c r="AC8" s="564"/>
      <c r="AD8" s="5"/>
      <c r="AE8" s="5"/>
      <c r="AF8" s="5"/>
      <c r="AG8" s="5"/>
      <c r="AH8" s="5"/>
      <c r="AI8" s="5"/>
      <c r="AJ8" s="5"/>
      <c r="AK8" s="5"/>
      <c r="AL8" s="5"/>
      <c r="AM8" s="557"/>
    </row>
    <row r="9" spans="1:40">
      <c r="A9" s="570" t="s">
        <v>95</v>
      </c>
      <c r="B9" s="562">
        <v>820</v>
      </c>
      <c r="C9" s="562">
        <v>26</v>
      </c>
      <c r="D9" s="562">
        <v>27</v>
      </c>
      <c r="E9" s="562">
        <v>17</v>
      </c>
      <c r="F9" s="562">
        <v>4</v>
      </c>
      <c r="G9" s="562">
        <v>0</v>
      </c>
      <c r="H9" s="562">
        <v>0</v>
      </c>
      <c r="I9" s="562">
        <v>0</v>
      </c>
      <c r="J9" s="562">
        <v>6</v>
      </c>
      <c r="K9" s="571">
        <v>0</v>
      </c>
      <c r="L9" s="562">
        <f t="shared" si="0"/>
        <v>819</v>
      </c>
      <c r="M9" s="541">
        <f t="shared" si="2"/>
        <v>3.2533333333333334</v>
      </c>
      <c r="N9" s="541">
        <f t="shared" si="3"/>
        <v>2.88</v>
      </c>
      <c r="O9" s="572" t="s">
        <v>95</v>
      </c>
      <c r="P9" s="573">
        <f t="shared" si="4"/>
        <v>1875</v>
      </c>
      <c r="Q9" s="574">
        <f t="shared" si="1"/>
        <v>61</v>
      </c>
      <c r="R9" s="574">
        <f t="shared" si="5"/>
        <v>54</v>
      </c>
      <c r="S9" s="574">
        <f t="shared" si="1"/>
        <v>26</v>
      </c>
      <c r="T9" s="574">
        <f t="shared" si="1"/>
        <v>5</v>
      </c>
      <c r="U9" s="574">
        <f t="shared" si="1"/>
        <v>0</v>
      </c>
      <c r="V9" s="574">
        <f t="shared" si="1"/>
        <v>0</v>
      </c>
      <c r="W9" s="574">
        <f t="shared" si="1"/>
        <v>0</v>
      </c>
      <c r="X9" s="574">
        <f t="shared" si="1"/>
        <v>22</v>
      </c>
      <c r="Y9" s="574">
        <f t="shared" si="1"/>
        <v>1</v>
      </c>
      <c r="Z9" s="574">
        <f t="shared" si="1"/>
        <v>1881</v>
      </c>
      <c r="AB9" s="565" t="s">
        <v>95</v>
      </c>
      <c r="AC9" s="564"/>
      <c r="AD9" s="5"/>
      <c r="AE9" s="5"/>
      <c r="AF9" s="5"/>
      <c r="AG9" s="5"/>
      <c r="AH9" s="5"/>
      <c r="AI9" s="5"/>
      <c r="AJ9" s="5"/>
      <c r="AK9" s="5"/>
      <c r="AL9" s="5"/>
      <c r="AM9" s="557"/>
    </row>
    <row r="10" spans="1:40">
      <c r="A10" s="340" t="s">
        <v>94</v>
      </c>
      <c r="B10" s="575">
        <v>805</v>
      </c>
      <c r="C10" s="575">
        <v>28</v>
      </c>
      <c r="D10" s="575">
        <v>26</v>
      </c>
      <c r="E10" s="575">
        <v>13</v>
      </c>
      <c r="F10" s="575">
        <v>6</v>
      </c>
      <c r="G10" s="575">
        <v>0</v>
      </c>
      <c r="H10" s="575">
        <v>0</v>
      </c>
      <c r="I10" s="575">
        <v>0</v>
      </c>
      <c r="J10" s="575">
        <v>6</v>
      </c>
      <c r="K10" s="576">
        <v>1</v>
      </c>
      <c r="L10" s="562">
        <f t="shared" si="0"/>
        <v>807</v>
      </c>
      <c r="M10" s="541">
        <f t="shared" si="2"/>
        <v>3.6057692307692308</v>
      </c>
      <c r="N10" s="541">
        <f t="shared" si="3"/>
        <v>3.6057692307692308</v>
      </c>
      <c r="O10" s="563" t="s">
        <v>94</v>
      </c>
      <c r="P10" s="564">
        <f t="shared" si="4"/>
        <v>1664</v>
      </c>
      <c r="Q10" s="5">
        <f t="shared" si="1"/>
        <v>60</v>
      </c>
      <c r="R10" s="5">
        <f t="shared" si="5"/>
        <v>60</v>
      </c>
      <c r="S10" s="5">
        <f t="shared" si="1"/>
        <v>23</v>
      </c>
      <c r="T10" s="5">
        <f t="shared" si="1"/>
        <v>11</v>
      </c>
      <c r="U10" s="5">
        <f t="shared" si="1"/>
        <v>4</v>
      </c>
      <c r="V10" s="5">
        <f t="shared" si="1"/>
        <v>7</v>
      </c>
      <c r="W10" s="5">
        <f t="shared" si="1"/>
        <v>0</v>
      </c>
      <c r="X10" s="5">
        <f t="shared" si="1"/>
        <v>12</v>
      </c>
      <c r="Y10" s="5">
        <f t="shared" si="1"/>
        <v>3</v>
      </c>
      <c r="Z10" s="5">
        <f t="shared" si="1"/>
        <v>1664</v>
      </c>
      <c r="AB10" s="565" t="s">
        <v>94</v>
      </c>
      <c r="AC10" s="564"/>
      <c r="AD10" s="5"/>
      <c r="AE10" s="5"/>
      <c r="AF10" s="5"/>
      <c r="AG10" s="5"/>
      <c r="AH10" s="5"/>
      <c r="AI10" s="5"/>
      <c r="AJ10" s="5"/>
      <c r="AK10" s="5"/>
      <c r="AL10" s="5"/>
      <c r="AM10" s="557"/>
    </row>
    <row r="11" spans="1:40">
      <c r="A11" s="577" t="s">
        <v>93</v>
      </c>
      <c r="B11" s="562">
        <v>625</v>
      </c>
      <c r="C11" s="562">
        <v>24</v>
      </c>
      <c r="D11" s="562">
        <v>25</v>
      </c>
      <c r="E11" s="562">
        <v>20</v>
      </c>
      <c r="F11" s="562">
        <v>3</v>
      </c>
      <c r="G11" s="562">
        <v>0</v>
      </c>
      <c r="H11" s="562">
        <v>0</v>
      </c>
      <c r="I11" s="562">
        <v>0</v>
      </c>
      <c r="J11" s="562">
        <v>2</v>
      </c>
      <c r="K11" s="571">
        <v>0</v>
      </c>
      <c r="L11" s="562">
        <f t="shared" si="0"/>
        <v>624</v>
      </c>
      <c r="M11" s="541">
        <f t="shared" si="2"/>
        <v>3.8352272727272729</v>
      </c>
      <c r="N11" s="541">
        <f t="shared" si="3"/>
        <v>4.4744318181818183</v>
      </c>
      <c r="O11" s="563" t="s">
        <v>93</v>
      </c>
      <c r="P11" s="564">
        <f t="shared" si="4"/>
        <v>1408</v>
      </c>
      <c r="Q11" s="5">
        <f t="shared" si="1"/>
        <v>54</v>
      </c>
      <c r="R11" s="5">
        <f t="shared" si="5"/>
        <v>63</v>
      </c>
      <c r="S11" s="5">
        <f t="shared" si="1"/>
        <v>34</v>
      </c>
      <c r="T11" s="5">
        <f t="shared" si="1"/>
        <v>10</v>
      </c>
      <c r="U11" s="5">
        <f t="shared" si="1"/>
        <v>4</v>
      </c>
      <c r="V11" s="5">
        <f t="shared" si="1"/>
        <v>2</v>
      </c>
      <c r="W11" s="5">
        <f t="shared" si="1"/>
        <v>0</v>
      </c>
      <c r="X11" s="5">
        <f t="shared" si="1"/>
        <v>12</v>
      </c>
      <c r="Y11" s="5">
        <f t="shared" si="1"/>
        <v>1</v>
      </c>
      <c r="Z11" s="5">
        <f t="shared" si="1"/>
        <v>1399</v>
      </c>
      <c r="AB11" s="565" t="s">
        <v>93</v>
      </c>
      <c r="AC11" s="564"/>
      <c r="AD11" s="5"/>
      <c r="AE11" s="5"/>
      <c r="AF11" s="5"/>
      <c r="AG11" s="5"/>
      <c r="AH11" s="5"/>
      <c r="AI11" s="5"/>
      <c r="AJ11" s="5"/>
      <c r="AK11" s="5"/>
      <c r="AL11" s="5"/>
      <c r="AM11" s="557"/>
    </row>
    <row r="12" spans="1:40">
      <c r="A12" s="570" t="s">
        <v>92</v>
      </c>
      <c r="B12" s="578">
        <v>563</v>
      </c>
      <c r="C12" s="579">
        <v>45</v>
      </c>
      <c r="D12" s="579">
        <v>55</v>
      </c>
      <c r="E12" s="579">
        <v>35</v>
      </c>
      <c r="F12" s="579">
        <v>9</v>
      </c>
      <c r="G12" s="579">
        <v>0</v>
      </c>
      <c r="H12" s="579">
        <v>0</v>
      </c>
      <c r="I12" s="579">
        <v>0</v>
      </c>
      <c r="J12" s="579">
        <v>8</v>
      </c>
      <c r="K12" s="580">
        <v>3</v>
      </c>
      <c r="L12" s="562">
        <f t="shared" si="0"/>
        <v>553</v>
      </c>
      <c r="M12" s="541">
        <f t="shared" si="2"/>
        <v>5.7299843014128724</v>
      </c>
      <c r="N12" s="541">
        <f t="shared" si="3"/>
        <v>9.811616954474097</v>
      </c>
      <c r="O12" s="563" t="s">
        <v>92</v>
      </c>
      <c r="P12" s="581">
        <f t="shared" si="4"/>
        <v>1274</v>
      </c>
      <c r="Q12" s="5">
        <f t="shared" si="1"/>
        <v>73</v>
      </c>
      <c r="R12" s="5">
        <f t="shared" si="5"/>
        <v>125</v>
      </c>
      <c r="S12" s="5">
        <f t="shared" si="1"/>
        <v>55</v>
      </c>
      <c r="T12" s="5">
        <f t="shared" si="1"/>
        <v>15</v>
      </c>
      <c r="U12" s="582">
        <f t="shared" si="1"/>
        <v>21</v>
      </c>
      <c r="V12" s="5">
        <f t="shared" si="1"/>
        <v>5</v>
      </c>
      <c r="W12" s="5">
        <f t="shared" si="1"/>
        <v>0</v>
      </c>
      <c r="X12" s="5">
        <f t="shared" si="1"/>
        <v>18</v>
      </c>
      <c r="Y12" s="5">
        <f t="shared" si="1"/>
        <v>11</v>
      </c>
      <c r="Z12" s="5">
        <f t="shared" si="1"/>
        <v>1222</v>
      </c>
      <c r="AA12" s="583"/>
      <c r="AB12" s="565" t="s">
        <v>92</v>
      </c>
      <c r="AC12" s="584"/>
      <c r="AD12" s="5"/>
      <c r="AE12" s="5"/>
      <c r="AF12" s="5"/>
      <c r="AG12" s="5"/>
      <c r="AH12" s="5"/>
      <c r="AI12" s="5"/>
      <c r="AJ12" s="5"/>
      <c r="AK12" s="5"/>
      <c r="AL12" s="5"/>
      <c r="AM12" s="557"/>
      <c r="AN12" s="585"/>
    </row>
    <row r="13" spans="1:40">
      <c r="A13" s="570" t="s">
        <v>149</v>
      </c>
      <c r="B13" s="586">
        <v>888</v>
      </c>
      <c r="C13" s="586">
        <v>17</v>
      </c>
      <c r="D13" s="586">
        <v>25</v>
      </c>
      <c r="E13" s="586">
        <v>16</v>
      </c>
      <c r="F13" s="586">
        <v>5</v>
      </c>
      <c r="G13" s="586">
        <v>0</v>
      </c>
      <c r="H13" s="586">
        <v>0</v>
      </c>
      <c r="I13" s="586">
        <v>0</v>
      </c>
      <c r="J13" s="586">
        <v>4</v>
      </c>
      <c r="K13" s="587">
        <v>0</v>
      </c>
      <c r="L13" s="562">
        <f t="shared" si="0"/>
        <v>880</v>
      </c>
      <c r="M13" s="541">
        <f t="shared" si="2"/>
        <v>2.9781601588352085</v>
      </c>
      <c r="N13" s="541">
        <f t="shared" si="3"/>
        <v>4.8312375909993381</v>
      </c>
      <c r="O13" s="563" t="s">
        <v>149</v>
      </c>
      <c r="P13" s="564">
        <f t="shared" si="4"/>
        <v>1511</v>
      </c>
      <c r="Q13" s="5">
        <f t="shared" si="1"/>
        <v>45</v>
      </c>
      <c r="R13" s="5">
        <f t="shared" si="5"/>
        <v>73</v>
      </c>
      <c r="S13" s="5">
        <f t="shared" si="1"/>
        <v>25</v>
      </c>
      <c r="T13" s="5">
        <f t="shared" si="1"/>
        <v>18</v>
      </c>
      <c r="U13" s="5">
        <f t="shared" si="1"/>
        <v>0</v>
      </c>
      <c r="V13" s="5">
        <f t="shared" si="1"/>
        <v>2</v>
      </c>
      <c r="W13" s="5">
        <f t="shared" si="1"/>
        <v>0</v>
      </c>
      <c r="X13" s="5">
        <f t="shared" si="1"/>
        <v>9</v>
      </c>
      <c r="Y13" s="5">
        <f t="shared" si="1"/>
        <v>19</v>
      </c>
      <c r="Z13" s="5">
        <f t="shared" si="1"/>
        <v>1483</v>
      </c>
      <c r="AB13" s="565" t="s">
        <v>149</v>
      </c>
      <c r="AC13" s="564"/>
      <c r="AD13" s="5"/>
      <c r="AE13" s="5"/>
      <c r="AF13" s="5"/>
      <c r="AG13" s="5"/>
      <c r="AH13" s="5"/>
      <c r="AI13" s="5"/>
      <c r="AJ13" s="5"/>
      <c r="AK13" s="5"/>
      <c r="AL13" s="5"/>
      <c r="AM13" s="557"/>
    </row>
    <row r="14" spans="1:40" ht="15" thickBot="1">
      <c r="A14" s="588" t="s">
        <v>90</v>
      </c>
      <c r="B14" s="589">
        <v>951</v>
      </c>
      <c r="C14" s="589">
        <v>25</v>
      </c>
      <c r="D14" s="589">
        <v>31</v>
      </c>
      <c r="E14" s="589">
        <v>15</v>
      </c>
      <c r="F14" s="589">
        <v>9</v>
      </c>
      <c r="G14" s="589">
        <v>0</v>
      </c>
      <c r="H14" s="589">
        <v>0</v>
      </c>
      <c r="I14" s="589">
        <v>0</v>
      </c>
      <c r="J14" s="589">
        <v>6</v>
      </c>
      <c r="K14" s="590">
        <v>1</v>
      </c>
      <c r="L14" s="591">
        <f t="shared" si="0"/>
        <v>945</v>
      </c>
      <c r="M14" s="541">
        <f t="shared" si="2"/>
        <v>4.2574257425742577</v>
      </c>
      <c r="N14" s="541">
        <f t="shared" si="3"/>
        <v>5.9405940594059405</v>
      </c>
      <c r="O14" s="563" t="s">
        <v>90</v>
      </c>
      <c r="P14" s="592">
        <f t="shared" si="4"/>
        <v>2020</v>
      </c>
      <c r="Q14" s="593">
        <f t="shared" si="1"/>
        <v>86</v>
      </c>
      <c r="R14" s="593">
        <f t="shared" si="5"/>
        <v>120</v>
      </c>
      <c r="S14" s="593">
        <f t="shared" si="1"/>
        <v>31</v>
      </c>
      <c r="T14" s="593">
        <f t="shared" si="1"/>
        <v>13</v>
      </c>
      <c r="U14" s="593">
        <f t="shared" si="1"/>
        <v>26</v>
      </c>
      <c r="V14" s="593">
        <f t="shared" si="1"/>
        <v>5</v>
      </c>
      <c r="W14" s="593">
        <f t="shared" si="1"/>
        <v>0</v>
      </c>
      <c r="X14" s="593">
        <f t="shared" si="1"/>
        <v>44</v>
      </c>
      <c r="Y14" s="593">
        <f t="shared" si="1"/>
        <v>1</v>
      </c>
      <c r="Z14" s="593">
        <f t="shared" si="1"/>
        <v>1986</v>
      </c>
      <c r="AB14" s="565" t="s">
        <v>90</v>
      </c>
      <c r="AC14" s="592"/>
      <c r="AD14" s="593"/>
      <c r="AE14" s="593"/>
      <c r="AF14" s="593"/>
      <c r="AG14" s="593"/>
      <c r="AH14" s="593"/>
      <c r="AI14" s="593"/>
      <c r="AJ14" s="593"/>
      <c r="AK14" s="593"/>
      <c r="AL14" s="593"/>
      <c r="AM14" s="557"/>
    </row>
    <row r="15" spans="1:40" s="608" customFormat="1" ht="15" thickBot="1">
      <c r="A15" s="594" t="s">
        <v>1</v>
      </c>
      <c r="B15" s="595">
        <f>SUM(B6:B14)</f>
        <v>6548</v>
      </c>
      <c r="C15" s="595">
        <f t="shared" ref="C15:K15" si="6">SUM(C6:C14)</f>
        <v>234</v>
      </c>
      <c r="D15" s="596">
        <f t="shared" si="6"/>
        <v>255</v>
      </c>
      <c r="E15" s="595">
        <f t="shared" si="6"/>
        <v>146</v>
      </c>
      <c r="F15" s="595">
        <f t="shared" si="6"/>
        <v>56</v>
      </c>
      <c r="G15" s="595">
        <f t="shared" si="6"/>
        <v>0</v>
      </c>
      <c r="H15" s="595">
        <f t="shared" si="6"/>
        <v>0</v>
      </c>
      <c r="I15" s="595">
        <f t="shared" si="6"/>
        <v>0</v>
      </c>
      <c r="J15" s="595">
        <f t="shared" si="6"/>
        <v>46</v>
      </c>
      <c r="K15" s="595">
        <f t="shared" si="6"/>
        <v>6</v>
      </c>
      <c r="L15" s="597">
        <f t="shared" ref="L15" si="7">B15+C15-D15</f>
        <v>6527</v>
      </c>
      <c r="M15" s="541">
        <f t="shared" si="2"/>
        <v>3.8546333831164215</v>
      </c>
      <c r="N15" s="541">
        <f t="shared" si="3"/>
        <v>4.9143019699879096</v>
      </c>
      <c r="O15" s="598"/>
      <c r="P15" s="599">
        <f>SUM(P6:P14)</f>
        <v>14061</v>
      </c>
      <c r="Q15" s="600">
        <f>SUM(Q6:Q14)</f>
        <v>542</v>
      </c>
      <c r="R15" s="600">
        <f t="shared" ref="R15:Y15" si="8">SUM(R6:R14)</f>
        <v>691</v>
      </c>
      <c r="S15" s="600">
        <f t="shared" si="8"/>
        <v>257</v>
      </c>
      <c r="T15" s="600">
        <f t="shared" si="8"/>
        <v>115</v>
      </c>
      <c r="U15" s="600">
        <f t="shared" si="8"/>
        <v>86</v>
      </c>
      <c r="V15" s="600">
        <f t="shared" si="8"/>
        <v>21</v>
      </c>
      <c r="W15" s="600">
        <f t="shared" si="8"/>
        <v>1</v>
      </c>
      <c r="X15" s="600">
        <f t="shared" si="8"/>
        <v>169</v>
      </c>
      <c r="Y15" s="600">
        <f t="shared" si="8"/>
        <v>42</v>
      </c>
      <c r="Z15" s="601">
        <f>SUM(Z6:Z14)</f>
        <v>13910</v>
      </c>
      <c r="AA15" s="602"/>
      <c r="AB15" s="603"/>
      <c r="AC15" s="604">
        <f>SUM(AC6:AC14)</f>
        <v>0</v>
      </c>
      <c r="AD15" s="605">
        <f t="shared" ref="AD15:AL15" si="9">SUM(AD6:AD14)</f>
        <v>0</v>
      </c>
      <c r="AE15" s="605">
        <f t="shared" si="9"/>
        <v>0</v>
      </c>
      <c r="AF15" s="605">
        <f t="shared" si="9"/>
        <v>0</v>
      </c>
      <c r="AG15" s="605">
        <f t="shared" si="9"/>
        <v>0</v>
      </c>
      <c r="AH15" s="605">
        <f t="shared" si="9"/>
        <v>0</v>
      </c>
      <c r="AI15" s="605">
        <f t="shared" si="9"/>
        <v>0</v>
      </c>
      <c r="AJ15" s="605">
        <f t="shared" si="9"/>
        <v>0</v>
      </c>
      <c r="AK15" s="605">
        <f t="shared" si="9"/>
        <v>0</v>
      </c>
      <c r="AL15" s="605">
        <f t="shared" si="9"/>
        <v>0</v>
      </c>
      <c r="AM15" s="606">
        <f t="shared" ref="AM15" si="10">AC15+AD15-AE15</f>
        <v>0</v>
      </c>
      <c r="AN15" s="607"/>
    </row>
    <row r="16" spans="1:40">
      <c r="A16" s="609" t="s">
        <v>98</v>
      </c>
      <c r="B16" s="610">
        <v>518</v>
      </c>
      <c r="C16" s="610">
        <v>23</v>
      </c>
      <c r="D16" s="610">
        <v>23</v>
      </c>
      <c r="E16" s="610">
        <v>4</v>
      </c>
      <c r="F16" s="610">
        <v>5</v>
      </c>
      <c r="G16" s="610">
        <v>0</v>
      </c>
      <c r="H16" s="610">
        <v>0</v>
      </c>
      <c r="I16" s="610">
        <v>0</v>
      </c>
      <c r="J16" s="610">
        <v>12</v>
      </c>
      <c r="K16" s="611">
        <v>2</v>
      </c>
      <c r="L16" s="610">
        <f t="shared" ref="L16:L24" si="11">B16+C16-D16</f>
        <v>518</v>
      </c>
    </row>
    <row r="17" spans="1:40">
      <c r="A17" s="242" t="s">
        <v>97</v>
      </c>
      <c r="B17" s="579">
        <v>1040</v>
      </c>
      <c r="C17" s="579">
        <v>36</v>
      </c>
      <c r="D17" s="579">
        <v>36</v>
      </c>
      <c r="E17" s="579">
        <v>14</v>
      </c>
      <c r="F17" s="579">
        <v>9</v>
      </c>
      <c r="G17" s="579">
        <v>0</v>
      </c>
      <c r="H17" s="579">
        <v>0</v>
      </c>
      <c r="I17" s="579">
        <v>0</v>
      </c>
      <c r="J17" s="579">
        <v>13</v>
      </c>
      <c r="K17" s="580">
        <v>0</v>
      </c>
      <c r="L17" s="612">
        <f t="shared" si="11"/>
        <v>1040</v>
      </c>
      <c r="O17" s="5"/>
      <c r="P17" s="613" t="s">
        <v>89</v>
      </c>
      <c r="Q17" s="613" t="s">
        <v>88</v>
      </c>
      <c r="R17" s="613" t="s">
        <v>87</v>
      </c>
      <c r="S17" s="614" t="s">
        <v>51</v>
      </c>
      <c r="U17" s="615"/>
      <c r="V17" s="616"/>
      <c r="AC17" s="583"/>
    </row>
    <row r="18" spans="1:40">
      <c r="A18" s="242" t="s">
        <v>96</v>
      </c>
      <c r="B18" s="801">
        <v>331</v>
      </c>
      <c r="C18" s="612">
        <v>14</v>
      </c>
      <c r="D18" s="612">
        <v>18</v>
      </c>
      <c r="E18" s="612">
        <v>10</v>
      </c>
      <c r="F18" s="612">
        <v>2</v>
      </c>
      <c r="G18" s="612">
        <v>0</v>
      </c>
      <c r="H18" s="612">
        <v>0</v>
      </c>
      <c r="I18" s="612">
        <v>1</v>
      </c>
      <c r="J18" s="612">
        <v>5</v>
      </c>
      <c r="K18" s="617">
        <v>0</v>
      </c>
      <c r="L18" s="612">
        <f t="shared" si="11"/>
        <v>327</v>
      </c>
      <c r="O18" s="618" t="s">
        <v>98</v>
      </c>
      <c r="P18" s="5">
        <f>L6</f>
        <v>606</v>
      </c>
      <c r="Q18" s="5">
        <f>L16</f>
        <v>518</v>
      </c>
      <c r="R18" s="5">
        <f>L26</f>
        <v>181</v>
      </c>
      <c r="S18" s="502">
        <f>SUM(P18:R18)</f>
        <v>1305</v>
      </c>
    </row>
    <row r="19" spans="1:40" ht="15" customHeight="1">
      <c r="A19" s="619" t="s">
        <v>95</v>
      </c>
      <c r="B19" s="612">
        <v>885</v>
      </c>
      <c r="C19" s="612">
        <v>28</v>
      </c>
      <c r="D19" s="612">
        <v>23</v>
      </c>
      <c r="E19" s="612">
        <v>9</v>
      </c>
      <c r="F19" s="612">
        <v>1</v>
      </c>
      <c r="G19" s="612">
        <v>0</v>
      </c>
      <c r="H19" s="612">
        <v>0</v>
      </c>
      <c r="I19" s="612">
        <v>0</v>
      </c>
      <c r="J19" s="612">
        <v>12</v>
      </c>
      <c r="K19" s="617">
        <v>1</v>
      </c>
      <c r="L19" s="612">
        <f t="shared" si="11"/>
        <v>890</v>
      </c>
      <c r="O19" s="618" t="s">
        <v>97</v>
      </c>
      <c r="P19" s="5">
        <f t="shared" ref="P19:P26" si="12">L7</f>
        <v>945</v>
      </c>
      <c r="Q19" s="5">
        <f t="shared" ref="Q19:Q26" si="13">L17</f>
        <v>1040</v>
      </c>
      <c r="R19" s="5">
        <f t="shared" ref="R19:R26" si="14">L27</f>
        <v>258</v>
      </c>
      <c r="S19" s="502">
        <f t="shared" ref="S19:S26" si="15">SUM(P19:R19)</f>
        <v>2243</v>
      </c>
      <c r="AB19" s="834" t="s">
        <v>988</v>
      </c>
      <c r="AC19" s="835"/>
      <c r="AD19" s="835"/>
      <c r="AE19" s="835"/>
      <c r="AF19" s="835"/>
      <c r="AG19" s="835"/>
      <c r="AH19" s="835"/>
      <c r="AI19" s="835"/>
      <c r="AJ19" s="835"/>
      <c r="AK19" s="835"/>
      <c r="AL19" s="835"/>
      <c r="AM19" s="835"/>
      <c r="AN19" s="835"/>
    </row>
    <row r="20" spans="1:40" ht="15" thickBot="1">
      <c r="A20" s="242" t="s">
        <v>94</v>
      </c>
      <c r="B20" s="612">
        <v>748</v>
      </c>
      <c r="C20" s="612">
        <v>28</v>
      </c>
      <c r="D20" s="612">
        <v>20</v>
      </c>
      <c r="E20" s="612">
        <v>9</v>
      </c>
      <c r="F20" s="612">
        <v>5</v>
      </c>
      <c r="G20" s="612">
        <v>0</v>
      </c>
      <c r="H20" s="612">
        <v>0</v>
      </c>
      <c r="I20" s="612">
        <v>0</v>
      </c>
      <c r="J20" s="612">
        <v>6</v>
      </c>
      <c r="K20" s="617">
        <v>0</v>
      </c>
      <c r="L20" s="612">
        <f t="shared" si="11"/>
        <v>756</v>
      </c>
      <c r="O20" s="618" t="s">
        <v>96</v>
      </c>
      <c r="P20" s="5">
        <f t="shared" si="12"/>
        <v>348</v>
      </c>
      <c r="Q20" s="5">
        <f t="shared" si="13"/>
        <v>327</v>
      </c>
      <c r="R20" s="5">
        <f t="shared" si="14"/>
        <v>52</v>
      </c>
      <c r="S20" s="502">
        <f t="shared" si="15"/>
        <v>727</v>
      </c>
    </row>
    <row r="21" spans="1:40" ht="15.75" customHeight="1" thickTop="1">
      <c r="A21" s="620" t="s">
        <v>93</v>
      </c>
      <c r="B21" s="612">
        <v>656</v>
      </c>
      <c r="C21" s="612">
        <v>28</v>
      </c>
      <c r="D21" s="612">
        <v>24</v>
      </c>
      <c r="E21" s="612">
        <v>10</v>
      </c>
      <c r="F21" s="612">
        <v>5</v>
      </c>
      <c r="G21" s="612">
        <v>0</v>
      </c>
      <c r="H21" s="612">
        <v>0</v>
      </c>
      <c r="I21" s="612">
        <v>0</v>
      </c>
      <c r="J21" s="612">
        <v>9</v>
      </c>
      <c r="K21" s="617">
        <v>0</v>
      </c>
      <c r="L21" s="612">
        <f t="shared" si="11"/>
        <v>660</v>
      </c>
      <c r="O21" s="618" t="s">
        <v>95</v>
      </c>
      <c r="P21" s="5">
        <f t="shared" si="12"/>
        <v>819</v>
      </c>
      <c r="Q21" s="5">
        <f t="shared" si="13"/>
        <v>890</v>
      </c>
      <c r="R21" s="5">
        <f t="shared" si="14"/>
        <v>172</v>
      </c>
      <c r="S21" s="502">
        <f t="shared" si="15"/>
        <v>1881</v>
      </c>
      <c r="AB21" s="836" t="s">
        <v>20</v>
      </c>
      <c r="AC21" s="839" t="s">
        <v>22</v>
      </c>
      <c r="AD21" s="842" t="s">
        <v>73</v>
      </c>
      <c r="AE21" s="845" t="s">
        <v>63</v>
      </c>
      <c r="AF21" s="839" t="s">
        <v>62</v>
      </c>
      <c r="AG21" s="848" t="s">
        <v>61</v>
      </c>
      <c r="AH21" s="849"/>
      <c r="AI21" s="849"/>
      <c r="AJ21" s="849"/>
      <c r="AK21" s="849"/>
      <c r="AL21" s="849"/>
      <c r="AM21" s="850"/>
      <c r="AN21" s="839" t="s">
        <v>989</v>
      </c>
    </row>
    <row r="22" spans="1:40">
      <c r="A22" s="619" t="s">
        <v>92</v>
      </c>
      <c r="B22" s="578">
        <v>604</v>
      </c>
      <c r="C22" s="560">
        <v>22</v>
      </c>
      <c r="D22" s="579">
        <v>29</v>
      </c>
      <c r="E22" s="560">
        <v>14</v>
      </c>
      <c r="F22" s="560">
        <v>6</v>
      </c>
      <c r="G22" s="560">
        <v>0</v>
      </c>
      <c r="H22" s="560">
        <v>0</v>
      </c>
      <c r="I22" s="560">
        <v>0</v>
      </c>
      <c r="J22" s="560">
        <v>9</v>
      </c>
      <c r="K22" s="621">
        <v>0</v>
      </c>
      <c r="L22" s="612">
        <f t="shared" si="11"/>
        <v>597</v>
      </c>
      <c r="O22" s="618" t="s">
        <v>94</v>
      </c>
      <c r="P22" s="5">
        <f t="shared" si="12"/>
        <v>807</v>
      </c>
      <c r="Q22" s="5">
        <f t="shared" si="13"/>
        <v>756</v>
      </c>
      <c r="R22" s="5">
        <f t="shared" si="14"/>
        <v>101</v>
      </c>
      <c r="S22" s="502">
        <f t="shared" si="15"/>
        <v>1664</v>
      </c>
      <c r="AB22" s="837"/>
      <c r="AC22" s="840"/>
      <c r="AD22" s="843"/>
      <c r="AE22" s="846"/>
      <c r="AF22" s="840"/>
      <c r="AG22" s="852" t="s">
        <v>60</v>
      </c>
      <c r="AH22" s="854" t="s">
        <v>59</v>
      </c>
      <c r="AI22" s="855"/>
      <c r="AJ22" s="855"/>
      <c r="AK22" s="855"/>
      <c r="AL22" s="855"/>
      <c r="AM22" s="856"/>
      <c r="AN22" s="840"/>
    </row>
    <row r="23" spans="1:40" ht="16.5" customHeight="1" thickBot="1">
      <c r="A23" s="619" t="s">
        <v>149</v>
      </c>
      <c r="B23" s="622">
        <v>503</v>
      </c>
      <c r="C23" s="622">
        <v>15</v>
      </c>
      <c r="D23" s="623">
        <v>36</v>
      </c>
      <c r="E23" s="622">
        <v>8</v>
      </c>
      <c r="F23" s="622">
        <v>11</v>
      </c>
      <c r="G23" s="622">
        <v>0</v>
      </c>
      <c r="H23" s="622">
        <v>0</v>
      </c>
      <c r="I23" s="622">
        <v>0</v>
      </c>
      <c r="J23" s="622">
        <v>5</v>
      </c>
      <c r="K23" s="624">
        <v>12</v>
      </c>
      <c r="L23" s="612">
        <f t="shared" si="11"/>
        <v>482</v>
      </c>
      <c r="O23" s="618" t="s">
        <v>93</v>
      </c>
      <c r="P23" s="5">
        <f t="shared" si="12"/>
        <v>624</v>
      </c>
      <c r="Q23" s="5">
        <f t="shared" si="13"/>
        <v>660</v>
      </c>
      <c r="R23" s="5">
        <f t="shared" si="14"/>
        <v>115</v>
      </c>
      <c r="S23" s="502">
        <f t="shared" si="15"/>
        <v>1399</v>
      </c>
      <c r="AB23" s="838"/>
      <c r="AC23" s="841"/>
      <c r="AD23" s="844"/>
      <c r="AE23" s="847"/>
      <c r="AF23" s="841"/>
      <c r="AG23" s="853"/>
      <c r="AH23" s="625" t="s">
        <v>58</v>
      </c>
      <c r="AI23" s="626" t="s">
        <v>57</v>
      </c>
      <c r="AJ23" s="626" t="s">
        <v>990</v>
      </c>
      <c r="AK23" s="626" t="s">
        <v>991</v>
      </c>
      <c r="AL23" s="626" t="s">
        <v>992</v>
      </c>
      <c r="AM23" s="627" t="s">
        <v>993</v>
      </c>
      <c r="AN23" s="841"/>
    </row>
    <row r="24" spans="1:40" ht="15.6" thickTop="1" thickBot="1">
      <c r="A24" s="628" t="s">
        <v>90</v>
      </c>
      <c r="B24" s="589">
        <v>881</v>
      </c>
      <c r="C24" s="589">
        <v>29</v>
      </c>
      <c r="D24" s="589">
        <v>29</v>
      </c>
      <c r="E24" s="589">
        <v>14</v>
      </c>
      <c r="F24" s="589">
        <v>3</v>
      </c>
      <c r="G24" s="589">
        <v>0</v>
      </c>
      <c r="H24" s="589">
        <v>0</v>
      </c>
      <c r="I24" s="589">
        <v>0</v>
      </c>
      <c r="J24" s="589">
        <v>12</v>
      </c>
      <c r="K24" s="629">
        <v>0</v>
      </c>
      <c r="L24" s="630">
        <f t="shared" si="11"/>
        <v>881</v>
      </c>
      <c r="O24" s="618" t="s">
        <v>92</v>
      </c>
      <c r="P24" s="5">
        <f t="shared" si="12"/>
        <v>553</v>
      </c>
      <c r="Q24" s="5">
        <f t="shared" si="13"/>
        <v>597</v>
      </c>
      <c r="R24" s="5">
        <f t="shared" si="14"/>
        <v>72</v>
      </c>
      <c r="S24" s="502">
        <f t="shared" si="15"/>
        <v>1222</v>
      </c>
      <c r="AB24" s="631">
        <v>1</v>
      </c>
      <c r="AC24" s="632">
        <v>2</v>
      </c>
      <c r="AD24" s="632">
        <v>3</v>
      </c>
      <c r="AE24" s="632">
        <v>4</v>
      </c>
      <c r="AF24" s="632">
        <v>5</v>
      </c>
      <c r="AG24" s="633">
        <v>6</v>
      </c>
      <c r="AH24" s="634">
        <v>7</v>
      </c>
      <c r="AI24" s="635">
        <v>8</v>
      </c>
      <c r="AJ24" s="635">
        <v>9</v>
      </c>
      <c r="AK24" s="635">
        <v>10</v>
      </c>
      <c r="AL24" s="635">
        <v>11</v>
      </c>
      <c r="AM24" s="636">
        <v>12</v>
      </c>
      <c r="AN24" s="637">
        <v>13</v>
      </c>
    </row>
    <row r="25" spans="1:40" s="608" customFormat="1" ht="15.6" thickTop="1" thickBot="1">
      <c r="A25" s="638" t="s">
        <v>19</v>
      </c>
      <c r="B25" s="639">
        <f>SUM(B16:B24)</f>
        <v>6166</v>
      </c>
      <c r="C25" s="639">
        <f t="shared" ref="C25:K25" si="16">SUM(C16:C24)</f>
        <v>223</v>
      </c>
      <c r="D25" s="640">
        <f>SUM(D16:D24)</f>
        <v>238</v>
      </c>
      <c r="E25" s="639">
        <f t="shared" si="16"/>
        <v>92</v>
      </c>
      <c r="F25" s="639">
        <f t="shared" si="16"/>
        <v>47</v>
      </c>
      <c r="G25" s="639">
        <f t="shared" si="16"/>
        <v>0</v>
      </c>
      <c r="H25" s="639">
        <f t="shared" si="16"/>
        <v>0</v>
      </c>
      <c r="I25" s="639">
        <f t="shared" si="16"/>
        <v>1</v>
      </c>
      <c r="J25" s="639">
        <f t="shared" si="16"/>
        <v>83</v>
      </c>
      <c r="K25" s="639">
        <f t="shared" si="16"/>
        <v>15</v>
      </c>
      <c r="L25" s="641">
        <f t="shared" ref="L25" si="17">B25+C25-D25</f>
        <v>6151</v>
      </c>
      <c r="O25" s="618" t="s">
        <v>149</v>
      </c>
      <c r="P25" s="5">
        <f t="shared" si="12"/>
        <v>880</v>
      </c>
      <c r="Q25" s="5">
        <f t="shared" si="13"/>
        <v>482</v>
      </c>
      <c r="R25" s="5">
        <f t="shared" si="14"/>
        <v>121</v>
      </c>
      <c r="S25" s="502">
        <f t="shared" si="15"/>
        <v>1483</v>
      </c>
      <c r="AA25" s="602"/>
      <c r="AB25" s="642">
        <v>1</v>
      </c>
      <c r="AC25" s="643" t="s">
        <v>994</v>
      </c>
      <c r="AD25" s="643"/>
      <c r="AE25" s="643"/>
      <c r="AF25" s="643"/>
      <c r="AG25" s="644"/>
      <c r="AH25" s="645"/>
      <c r="AI25" s="646"/>
      <c r="AJ25" s="646"/>
      <c r="AK25" s="646"/>
      <c r="AL25" s="646"/>
      <c r="AM25" s="647"/>
      <c r="AN25" s="648">
        <f t="shared" ref="AN25:AN33" si="18">AE25+AF25-AG25</f>
        <v>0</v>
      </c>
    </row>
    <row r="26" spans="1:40" ht="15.6" thickTop="1" thickBot="1">
      <c r="A26" s="552" t="s">
        <v>98</v>
      </c>
      <c r="B26" s="610">
        <v>181</v>
      </c>
      <c r="C26" s="610">
        <v>8</v>
      </c>
      <c r="D26" s="610">
        <v>8</v>
      </c>
      <c r="E26" s="610">
        <v>0</v>
      </c>
      <c r="F26" s="610">
        <v>1</v>
      </c>
      <c r="G26" s="610">
        <v>2</v>
      </c>
      <c r="H26" s="610">
        <v>0</v>
      </c>
      <c r="I26" s="610">
        <v>0</v>
      </c>
      <c r="J26" s="610">
        <v>2</v>
      </c>
      <c r="K26" s="611">
        <v>3</v>
      </c>
      <c r="L26" s="610">
        <f t="shared" ref="L26:L34" si="19">B26+C26-D26</f>
        <v>181</v>
      </c>
      <c r="O26" s="618" t="s">
        <v>90</v>
      </c>
      <c r="P26" s="5">
        <f t="shared" si="12"/>
        <v>945</v>
      </c>
      <c r="Q26" s="5">
        <f t="shared" si="13"/>
        <v>881</v>
      </c>
      <c r="R26" s="5">
        <f t="shared" si="14"/>
        <v>160</v>
      </c>
      <c r="S26" s="502">
        <f t="shared" si="15"/>
        <v>1986</v>
      </c>
      <c r="AB26" s="649"/>
      <c r="AC26" s="650" t="s">
        <v>38</v>
      </c>
      <c r="AD26" s="650"/>
      <c r="AE26" s="651">
        <f t="shared" ref="AE26:AM26" si="20">SUM(AE25:AE25)</f>
        <v>0</v>
      </c>
      <c r="AF26" s="650">
        <f t="shared" si="20"/>
        <v>0</v>
      </c>
      <c r="AG26" s="652">
        <f t="shared" si="20"/>
        <v>0</v>
      </c>
      <c r="AH26" s="653">
        <f t="shared" si="20"/>
        <v>0</v>
      </c>
      <c r="AI26" s="654">
        <f t="shared" si="20"/>
        <v>0</v>
      </c>
      <c r="AJ26" s="654">
        <f t="shared" si="20"/>
        <v>0</v>
      </c>
      <c r="AK26" s="654">
        <f t="shared" si="20"/>
        <v>0</v>
      </c>
      <c r="AL26" s="654">
        <f t="shared" si="20"/>
        <v>0</v>
      </c>
      <c r="AM26" s="655">
        <f t="shared" si="20"/>
        <v>0</v>
      </c>
      <c r="AN26" s="656">
        <f t="shared" si="18"/>
        <v>0</v>
      </c>
    </row>
    <row r="27" spans="1:40" ht="15" thickBot="1">
      <c r="A27" s="340" t="s">
        <v>97</v>
      </c>
      <c r="B27" s="657">
        <v>269</v>
      </c>
      <c r="C27" s="657">
        <v>11</v>
      </c>
      <c r="D27" s="657">
        <v>22</v>
      </c>
      <c r="E27" s="657">
        <v>4</v>
      </c>
      <c r="F27" s="657">
        <v>6</v>
      </c>
      <c r="G27" s="657">
        <v>6</v>
      </c>
      <c r="H27" s="657">
        <v>0</v>
      </c>
      <c r="I27" s="657">
        <v>0</v>
      </c>
      <c r="J27" s="657">
        <v>6</v>
      </c>
      <c r="K27" s="580">
        <v>0</v>
      </c>
      <c r="L27" s="612">
        <f t="shared" si="19"/>
        <v>258</v>
      </c>
      <c r="O27" s="613" t="s">
        <v>51</v>
      </c>
      <c r="P27" s="613">
        <f>SUM(P18:P26)</f>
        <v>6527</v>
      </c>
      <c r="Q27" s="613">
        <f t="shared" ref="Q27:S27" si="21">SUM(Q18:Q26)</f>
        <v>6151</v>
      </c>
      <c r="R27" s="613">
        <f t="shared" si="21"/>
        <v>1232</v>
      </c>
      <c r="S27" s="613">
        <f t="shared" si="21"/>
        <v>13910</v>
      </c>
      <c r="AB27" s="658">
        <v>8</v>
      </c>
      <c r="AC27" s="659" t="s">
        <v>995</v>
      </c>
      <c r="AD27" s="659"/>
      <c r="AE27" s="660"/>
      <c r="AF27" s="660"/>
      <c r="AG27" s="661"/>
      <c r="AH27" s="662"/>
      <c r="AI27" s="663"/>
      <c r="AJ27" s="663"/>
      <c r="AK27" s="663"/>
      <c r="AL27" s="663"/>
      <c r="AM27" s="664"/>
      <c r="AN27" s="665">
        <f t="shared" si="18"/>
        <v>0</v>
      </c>
    </row>
    <row r="28" spans="1:40" ht="15.6" thickTop="1" thickBot="1">
      <c r="A28" s="340" t="s">
        <v>96</v>
      </c>
      <c r="B28" s="666">
        <v>74</v>
      </c>
      <c r="C28" s="666">
        <v>2</v>
      </c>
      <c r="D28" s="666">
        <v>24</v>
      </c>
      <c r="E28" s="666">
        <v>1</v>
      </c>
      <c r="F28" s="666">
        <v>0</v>
      </c>
      <c r="G28" s="666">
        <v>23</v>
      </c>
      <c r="H28" s="666">
        <v>0</v>
      </c>
      <c r="I28" s="666">
        <v>0</v>
      </c>
      <c r="J28" s="666">
        <v>0</v>
      </c>
      <c r="K28" s="667">
        <v>0</v>
      </c>
      <c r="L28" s="612">
        <f t="shared" si="19"/>
        <v>52</v>
      </c>
      <c r="S28" s="501"/>
      <c r="AB28" s="668"/>
      <c r="AC28" s="650" t="s">
        <v>39</v>
      </c>
      <c r="AD28" s="650"/>
      <c r="AE28" s="651">
        <f t="shared" ref="AE28:AM28" si="22">SUM(AE27:AE27)</f>
        <v>0</v>
      </c>
      <c r="AF28" s="650">
        <f t="shared" si="22"/>
        <v>0</v>
      </c>
      <c r="AG28" s="652">
        <f t="shared" si="22"/>
        <v>0</v>
      </c>
      <c r="AH28" s="653">
        <f t="shared" si="22"/>
        <v>0</v>
      </c>
      <c r="AI28" s="654">
        <f t="shared" si="22"/>
        <v>0</v>
      </c>
      <c r="AJ28" s="654">
        <f t="shared" si="22"/>
        <v>0</v>
      </c>
      <c r="AK28" s="654">
        <f t="shared" si="22"/>
        <v>0</v>
      </c>
      <c r="AL28" s="654">
        <f t="shared" si="22"/>
        <v>0</v>
      </c>
      <c r="AM28" s="655">
        <f t="shared" si="22"/>
        <v>0</v>
      </c>
      <c r="AN28" s="656">
        <f t="shared" si="18"/>
        <v>0</v>
      </c>
    </row>
    <row r="29" spans="1:40" ht="15" thickTop="1">
      <c r="A29" s="570" t="s">
        <v>95</v>
      </c>
      <c r="B29" s="612">
        <v>170</v>
      </c>
      <c r="C29" s="612">
        <v>7</v>
      </c>
      <c r="D29" s="612">
        <v>5</v>
      </c>
      <c r="E29" s="612">
        <v>0</v>
      </c>
      <c r="F29" s="612">
        <v>0</v>
      </c>
      <c r="G29" s="612">
        <v>0</v>
      </c>
      <c r="H29" s="612">
        <v>0</v>
      </c>
      <c r="I29" s="612">
        <v>0</v>
      </c>
      <c r="J29" s="612">
        <v>4</v>
      </c>
      <c r="K29" s="617">
        <v>0</v>
      </c>
      <c r="L29" s="612">
        <f t="shared" si="19"/>
        <v>172</v>
      </c>
      <c r="AB29" s="658">
        <v>14</v>
      </c>
      <c r="AC29" s="659" t="s">
        <v>996</v>
      </c>
      <c r="AD29" s="659"/>
      <c r="AE29" s="659"/>
      <c r="AF29" s="659"/>
      <c r="AG29" s="669"/>
      <c r="AH29" s="670"/>
      <c r="AI29" s="671"/>
      <c r="AJ29" s="671"/>
      <c r="AK29" s="671"/>
      <c r="AL29" s="671"/>
      <c r="AM29" s="672"/>
      <c r="AN29" s="673">
        <f t="shared" si="18"/>
        <v>0</v>
      </c>
    </row>
    <row r="30" spans="1:40" ht="15" thickBot="1">
      <c r="A30" s="340" t="s">
        <v>94</v>
      </c>
      <c r="B30" s="674">
        <v>111</v>
      </c>
      <c r="C30" s="674">
        <v>4</v>
      </c>
      <c r="D30" s="674">
        <v>14</v>
      </c>
      <c r="E30" s="674">
        <v>1</v>
      </c>
      <c r="F30" s="674">
        <v>0</v>
      </c>
      <c r="G30" s="674">
        <v>4</v>
      </c>
      <c r="H30" s="674">
        <v>7</v>
      </c>
      <c r="I30" s="674">
        <v>0</v>
      </c>
      <c r="J30" s="674">
        <v>0</v>
      </c>
      <c r="K30" s="675">
        <v>2</v>
      </c>
      <c r="L30" s="612">
        <f t="shared" si="19"/>
        <v>101</v>
      </c>
      <c r="AB30" s="668"/>
      <c r="AC30" s="650" t="s">
        <v>52</v>
      </c>
      <c r="AD30" s="650"/>
      <c r="AE30" s="651">
        <f t="shared" ref="AE30:AM30" si="23">SUM(AE29:AE29)</f>
        <v>0</v>
      </c>
      <c r="AF30" s="650">
        <f t="shared" si="23"/>
        <v>0</v>
      </c>
      <c r="AG30" s="652">
        <f t="shared" si="23"/>
        <v>0</v>
      </c>
      <c r="AH30" s="653">
        <f t="shared" si="23"/>
        <v>0</v>
      </c>
      <c r="AI30" s="654">
        <f t="shared" si="23"/>
        <v>0</v>
      </c>
      <c r="AJ30" s="654">
        <f t="shared" si="23"/>
        <v>0</v>
      </c>
      <c r="AK30" s="654">
        <f t="shared" si="23"/>
        <v>0</v>
      </c>
      <c r="AL30" s="654">
        <f t="shared" si="23"/>
        <v>0</v>
      </c>
      <c r="AM30" s="655">
        <f t="shared" si="23"/>
        <v>0</v>
      </c>
      <c r="AN30" s="676">
        <f t="shared" si="18"/>
        <v>0</v>
      </c>
    </row>
    <row r="31" spans="1:40" ht="15.6" thickTop="1" thickBot="1">
      <c r="A31" s="677" t="s">
        <v>93</v>
      </c>
      <c r="B31" s="612">
        <v>127</v>
      </c>
      <c r="C31" s="612">
        <v>2</v>
      </c>
      <c r="D31" s="612">
        <v>14</v>
      </c>
      <c r="E31" s="612">
        <v>4</v>
      </c>
      <c r="F31" s="612">
        <v>2</v>
      </c>
      <c r="G31" s="612">
        <v>4</v>
      </c>
      <c r="H31" s="612">
        <v>2</v>
      </c>
      <c r="I31" s="612">
        <v>0</v>
      </c>
      <c r="J31" s="612">
        <v>1</v>
      </c>
      <c r="K31" s="617">
        <v>1</v>
      </c>
      <c r="L31" s="612">
        <f t="shared" si="19"/>
        <v>115</v>
      </c>
      <c r="AB31" s="658">
        <v>19</v>
      </c>
      <c r="AC31" s="678" t="s">
        <v>997</v>
      </c>
      <c r="AD31" s="678"/>
      <c r="AE31" s="678"/>
      <c r="AF31" s="678"/>
      <c r="AG31" s="644"/>
      <c r="AH31" s="679"/>
      <c r="AI31" s="680"/>
      <c r="AJ31" s="680"/>
      <c r="AK31" s="680"/>
      <c r="AL31" s="680"/>
      <c r="AM31" s="681"/>
      <c r="AN31" s="682">
        <f t="shared" si="18"/>
        <v>0</v>
      </c>
    </row>
    <row r="32" spans="1:40" ht="15.6" thickTop="1" thickBot="1">
      <c r="A32" s="570" t="s">
        <v>92</v>
      </c>
      <c r="B32" s="579">
        <v>107</v>
      </c>
      <c r="C32" s="579">
        <v>6</v>
      </c>
      <c r="D32" s="657">
        <v>41</v>
      </c>
      <c r="E32" s="579">
        <v>6</v>
      </c>
      <c r="F32" s="579">
        <v>0</v>
      </c>
      <c r="G32" s="579">
        <v>21</v>
      </c>
      <c r="H32" s="579">
        <v>5</v>
      </c>
      <c r="I32" s="579">
        <v>0</v>
      </c>
      <c r="J32" s="579">
        <v>1</v>
      </c>
      <c r="K32" s="580">
        <v>8</v>
      </c>
      <c r="L32" s="612">
        <f t="shared" si="19"/>
        <v>72</v>
      </c>
      <c r="AB32" s="683"/>
      <c r="AC32" s="684" t="s">
        <v>40</v>
      </c>
      <c r="AD32" s="684"/>
      <c r="AE32" s="685">
        <f t="shared" ref="AE32:AM32" si="24">SUM(AE31:AE31)</f>
        <v>0</v>
      </c>
      <c r="AF32" s="684">
        <f t="shared" si="24"/>
        <v>0</v>
      </c>
      <c r="AG32" s="686">
        <f t="shared" si="24"/>
        <v>0</v>
      </c>
      <c r="AH32" s="687">
        <f t="shared" si="24"/>
        <v>0</v>
      </c>
      <c r="AI32" s="688">
        <f t="shared" si="24"/>
        <v>0</v>
      </c>
      <c r="AJ32" s="688">
        <f t="shared" si="24"/>
        <v>0</v>
      </c>
      <c r="AK32" s="688">
        <f t="shared" si="24"/>
        <v>0</v>
      </c>
      <c r="AL32" s="688">
        <f t="shared" si="24"/>
        <v>0</v>
      </c>
      <c r="AM32" s="689">
        <f t="shared" si="24"/>
        <v>0</v>
      </c>
      <c r="AN32" s="656">
        <f t="shared" si="18"/>
        <v>0</v>
      </c>
    </row>
    <row r="33" spans="1:40" ht="15.6" thickTop="1" thickBot="1">
      <c r="A33" s="570" t="s">
        <v>149</v>
      </c>
      <c r="B33" s="690">
        <v>120</v>
      </c>
      <c r="C33" s="690">
        <v>13</v>
      </c>
      <c r="D33" s="691">
        <v>12</v>
      </c>
      <c r="E33" s="690">
        <v>1</v>
      </c>
      <c r="F33" s="690">
        <v>2</v>
      </c>
      <c r="G33" s="690">
        <v>0</v>
      </c>
      <c r="H33" s="690">
        <v>2</v>
      </c>
      <c r="I33" s="690">
        <v>0</v>
      </c>
      <c r="J33" s="690">
        <v>0</v>
      </c>
      <c r="K33" s="692">
        <v>7</v>
      </c>
      <c r="L33" s="612">
        <f t="shared" si="19"/>
        <v>121</v>
      </c>
      <c r="AB33" s="693"/>
      <c r="AC33" s="694" t="s">
        <v>1</v>
      </c>
      <c r="AD33" s="694"/>
      <c r="AE33" s="695">
        <f t="shared" ref="AE33:AM33" si="25">AE26+AE28+AE30+AE32</f>
        <v>0</v>
      </c>
      <c r="AF33" s="694">
        <f t="shared" si="25"/>
        <v>0</v>
      </c>
      <c r="AG33" s="696">
        <f t="shared" si="25"/>
        <v>0</v>
      </c>
      <c r="AH33" s="696">
        <f t="shared" si="25"/>
        <v>0</v>
      </c>
      <c r="AI33" s="697">
        <f t="shared" si="25"/>
        <v>0</v>
      </c>
      <c r="AJ33" s="697">
        <f t="shared" si="25"/>
        <v>0</v>
      </c>
      <c r="AK33" s="697">
        <f t="shared" si="25"/>
        <v>0</v>
      </c>
      <c r="AL33" s="697">
        <f t="shared" si="25"/>
        <v>0</v>
      </c>
      <c r="AM33" s="698">
        <f t="shared" si="25"/>
        <v>0</v>
      </c>
      <c r="AN33" s="699">
        <f t="shared" si="18"/>
        <v>0</v>
      </c>
    </row>
    <row r="34" spans="1:40" ht="15" thickBot="1">
      <c r="A34" s="588" t="s">
        <v>90</v>
      </c>
      <c r="B34" s="700">
        <v>188</v>
      </c>
      <c r="C34" s="700">
        <v>32</v>
      </c>
      <c r="D34" s="700">
        <v>60</v>
      </c>
      <c r="E34" s="700">
        <v>2</v>
      </c>
      <c r="F34" s="700">
        <v>1</v>
      </c>
      <c r="G34" s="700">
        <v>26</v>
      </c>
      <c r="H34" s="700">
        <v>5</v>
      </c>
      <c r="I34" s="700">
        <v>0</v>
      </c>
      <c r="J34" s="700">
        <v>26</v>
      </c>
      <c r="K34" s="590">
        <v>0</v>
      </c>
      <c r="L34" s="630">
        <f t="shared" si="19"/>
        <v>160</v>
      </c>
    </row>
    <row r="35" spans="1:40" s="608" customFormat="1" ht="15" thickBot="1">
      <c r="A35" s="594" t="s">
        <v>3</v>
      </c>
      <c r="B35" s="595">
        <f>SUM(B26:B34)</f>
        <v>1347</v>
      </c>
      <c r="C35" s="595">
        <f>SUM(C26:C34)</f>
        <v>85</v>
      </c>
      <c r="D35" s="596">
        <f>SUM(D26:D34)</f>
        <v>200</v>
      </c>
      <c r="E35" s="595">
        <f>SUM(E26:E34)</f>
        <v>19</v>
      </c>
      <c r="F35" s="595">
        <f t="shared" ref="F35:K35" si="26">SUM(F26:F34)</f>
        <v>12</v>
      </c>
      <c r="G35" s="595">
        <f t="shared" si="26"/>
        <v>86</v>
      </c>
      <c r="H35" s="595">
        <f t="shared" si="26"/>
        <v>21</v>
      </c>
      <c r="I35" s="595">
        <f t="shared" si="26"/>
        <v>0</v>
      </c>
      <c r="J35" s="595">
        <f t="shared" si="26"/>
        <v>40</v>
      </c>
      <c r="K35" s="595">
        <f t="shared" si="26"/>
        <v>21</v>
      </c>
      <c r="L35" s="701">
        <f t="shared" ref="L35" si="27">B35+C35-D35</f>
        <v>1232</v>
      </c>
      <c r="AA35" s="602"/>
    </row>
    <row r="36" spans="1:40" s="608" customFormat="1">
      <c r="A36" s="702" t="s">
        <v>89</v>
      </c>
      <c r="B36" s="703">
        <f>B15:L15</f>
        <v>6548</v>
      </c>
      <c r="C36" s="703">
        <f t="shared" ref="C36:L36" si="28">C15:M15</f>
        <v>234</v>
      </c>
      <c r="D36" s="704">
        <f t="shared" si="28"/>
        <v>255</v>
      </c>
      <c r="E36" s="705">
        <f t="shared" si="28"/>
        <v>146</v>
      </c>
      <c r="F36" s="705">
        <f t="shared" si="28"/>
        <v>56</v>
      </c>
      <c r="G36" s="705">
        <f t="shared" si="28"/>
        <v>0</v>
      </c>
      <c r="H36" s="705">
        <f t="shared" si="28"/>
        <v>0</v>
      </c>
      <c r="I36" s="705">
        <f t="shared" si="28"/>
        <v>0</v>
      </c>
      <c r="J36" s="705">
        <f t="shared" si="28"/>
        <v>46</v>
      </c>
      <c r="K36" s="705">
        <f t="shared" si="28"/>
        <v>6</v>
      </c>
      <c r="L36" s="703">
        <f t="shared" si="28"/>
        <v>6527</v>
      </c>
      <c r="AA36" s="602"/>
    </row>
    <row r="37" spans="1:40" s="608" customFormat="1">
      <c r="A37" s="706" t="s">
        <v>88</v>
      </c>
      <c r="B37" s="707">
        <f>B25</f>
        <v>6166</v>
      </c>
      <c r="C37" s="707">
        <f t="shared" ref="C37:L37" si="29">C25</f>
        <v>223</v>
      </c>
      <c r="D37" s="708">
        <f t="shared" si="29"/>
        <v>238</v>
      </c>
      <c r="E37" s="707">
        <f t="shared" si="29"/>
        <v>92</v>
      </c>
      <c r="F37" s="707">
        <f t="shared" si="29"/>
        <v>47</v>
      </c>
      <c r="G37" s="707">
        <f t="shared" si="29"/>
        <v>0</v>
      </c>
      <c r="H37" s="707">
        <f t="shared" si="29"/>
        <v>0</v>
      </c>
      <c r="I37" s="707">
        <f t="shared" si="29"/>
        <v>1</v>
      </c>
      <c r="J37" s="707">
        <f t="shared" si="29"/>
        <v>83</v>
      </c>
      <c r="K37" s="707">
        <f t="shared" si="29"/>
        <v>15</v>
      </c>
      <c r="L37" s="707">
        <f t="shared" si="29"/>
        <v>6151</v>
      </c>
      <c r="AA37" s="602"/>
    </row>
    <row r="38" spans="1:40" s="608" customFormat="1" ht="15" thickBot="1">
      <c r="A38" s="709" t="s">
        <v>87</v>
      </c>
      <c r="B38" s="710">
        <f>B35</f>
        <v>1347</v>
      </c>
      <c r="C38" s="710">
        <f t="shared" ref="C38:L38" si="30">C35</f>
        <v>85</v>
      </c>
      <c r="D38" s="711">
        <f t="shared" si="30"/>
        <v>200</v>
      </c>
      <c r="E38" s="710">
        <f t="shared" si="30"/>
        <v>19</v>
      </c>
      <c r="F38" s="710">
        <f t="shared" si="30"/>
        <v>12</v>
      </c>
      <c r="G38" s="710">
        <f t="shared" si="30"/>
        <v>86</v>
      </c>
      <c r="H38" s="710">
        <f t="shared" si="30"/>
        <v>21</v>
      </c>
      <c r="I38" s="710">
        <f t="shared" si="30"/>
        <v>0</v>
      </c>
      <c r="J38" s="710">
        <f t="shared" si="30"/>
        <v>40</v>
      </c>
      <c r="K38" s="710">
        <f t="shared" si="30"/>
        <v>21</v>
      </c>
      <c r="L38" s="710">
        <f t="shared" si="30"/>
        <v>1232</v>
      </c>
      <c r="AA38" s="602"/>
    </row>
    <row r="39" spans="1:40" s="608" customFormat="1" ht="15" thickBot="1">
      <c r="A39" s="712" t="s">
        <v>4</v>
      </c>
      <c r="B39" s="713">
        <f>SUM(B36:B38)</f>
        <v>14061</v>
      </c>
      <c r="C39" s="175">
        <f t="shared" ref="C39:K39" si="31">SUM(C36:C38)</f>
        <v>542</v>
      </c>
      <c r="D39" s="175">
        <f t="shared" si="31"/>
        <v>693</v>
      </c>
      <c r="E39" s="175">
        <f t="shared" si="31"/>
        <v>257</v>
      </c>
      <c r="F39" s="175">
        <f t="shared" si="31"/>
        <v>115</v>
      </c>
      <c r="G39" s="175">
        <f t="shared" si="31"/>
        <v>86</v>
      </c>
      <c r="H39" s="175">
        <f t="shared" si="31"/>
        <v>21</v>
      </c>
      <c r="I39" s="175">
        <f t="shared" si="31"/>
        <v>1</v>
      </c>
      <c r="J39" s="175">
        <f t="shared" si="31"/>
        <v>169</v>
      </c>
      <c r="K39" s="175">
        <f t="shared" si="31"/>
        <v>42</v>
      </c>
      <c r="L39" s="175">
        <f>SUM(L36:L38)</f>
        <v>13910</v>
      </c>
      <c r="AA39" s="602"/>
    </row>
    <row r="42" spans="1:40">
      <c r="A42" s="857" t="s">
        <v>49</v>
      </c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  <c r="M42" s="857"/>
      <c r="N42" s="857"/>
    </row>
    <row r="44" spans="1:40">
      <c r="A44" s="2" t="s">
        <v>998</v>
      </c>
      <c r="B44" s="613" t="s">
        <v>144</v>
      </c>
      <c r="C44" s="485" t="s">
        <v>999</v>
      </c>
      <c r="D44" s="2" t="s">
        <v>1000</v>
      </c>
      <c r="E44" s="12"/>
      <c r="F44" s="2" t="s">
        <v>998</v>
      </c>
      <c r="G44" s="613" t="s">
        <v>144</v>
      </c>
      <c r="H44" s="485" t="s">
        <v>999</v>
      </c>
      <c r="I44" s="2" t="s">
        <v>1000</v>
      </c>
      <c r="J44" s="12"/>
      <c r="K44" s="12"/>
      <c r="L44" s="12"/>
      <c r="M44" s="12"/>
      <c r="N44" s="12"/>
      <c r="O44" s="12"/>
      <c r="P44" s="12"/>
    </row>
    <row r="45" spans="1:40">
      <c r="A45" s="714" t="s">
        <v>1001</v>
      </c>
      <c r="B45" s="715"/>
      <c r="C45" s="716"/>
      <c r="D45" s="716"/>
      <c r="E45" s="13"/>
      <c r="F45" s="714" t="s">
        <v>1001</v>
      </c>
      <c r="G45" s="715"/>
      <c r="H45" s="716"/>
      <c r="I45" s="716"/>
      <c r="J45" s="13"/>
      <c r="K45" s="13"/>
      <c r="L45" s="13"/>
      <c r="M45" s="13"/>
      <c r="N45" s="13"/>
      <c r="O45" s="12"/>
      <c r="P45" s="12"/>
    </row>
    <row r="46" spans="1:40" s="786" customFormat="1" ht="15" customHeight="1">
      <c r="A46" s="751" t="s">
        <v>1076</v>
      </c>
      <c r="B46" s="751"/>
      <c r="C46" s="751"/>
      <c r="D46" s="751" t="s">
        <v>1081</v>
      </c>
      <c r="E46" s="751"/>
      <c r="F46" s="751"/>
      <c r="G46" s="751"/>
      <c r="H46" s="751"/>
      <c r="I46" s="751"/>
      <c r="J46" s="751"/>
      <c r="K46" s="751"/>
      <c r="L46" s="751"/>
      <c r="M46" s="751"/>
      <c r="N46" s="788"/>
      <c r="O46" s="787"/>
      <c r="P46" s="787"/>
      <c r="AA46" s="789"/>
    </row>
    <row r="47" spans="1:40" s="786" customFormat="1">
      <c r="A47" s="851" t="s">
        <v>1077</v>
      </c>
      <c r="B47" s="851"/>
      <c r="C47" s="851"/>
      <c r="D47" s="851"/>
      <c r="E47" s="793"/>
      <c r="F47" s="793"/>
      <c r="G47" s="793"/>
      <c r="H47" s="793"/>
      <c r="I47" s="793"/>
      <c r="J47" s="793"/>
      <c r="K47" s="793"/>
      <c r="L47" s="791"/>
      <c r="M47" s="790"/>
      <c r="N47" s="788"/>
      <c r="O47" s="787"/>
      <c r="P47" s="787"/>
      <c r="AA47" s="789"/>
    </row>
    <row r="48" spans="1:40" s="786" customFormat="1">
      <c r="A48" s="792" t="s">
        <v>1078</v>
      </c>
      <c r="B48" s="793"/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88"/>
      <c r="O48" s="787"/>
      <c r="P48" s="787"/>
      <c r="AA48" s="789"/>
    </row>
    <row r="49" spans="1:27" s="786" customFormat="1">
      <c r="A49" s="851" t="s">
        <v>1079</v>
      </c>
      <c r="B49" s="851"/>
      <c r="C49" s="851"/>
      <c r="D49" s="851"/>
      <c r="E49" s="793"/>
      <c r="F49" s="793"/>
      <c r="G49" s="793"/>
      <c r="H49" s="793"/>
      <c r="I49" s="793"/>
      <c r="J49" s="793"/>
      <c r="K49" s="793"/>
      <c r="L49" s="793"/>
      <c r="M49" s="793"/>
      <c r="N49" s="788"/>
      <c r="O49" s="787"/>
      <c r="P49" s="787"/>
      <c r="AA49" s="789"/>
    </row>
    <row r="50" spans="1:27" s="786" customFormat="1">
      <c r="A50" s="792" t="s">
        <v>1080</v>
      </c>
      <c r="B50" s="793"/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88"/>
      <c r="O50" s="787"/>
      <c r="P50" s="787"/>
      <c r="AA50" s="789"/>
    </row>
    <row r="51" spans="1:27" s="796" customFormat="1">
      <c r="A51" s="797" t="s">
        <v>1085</v>
      </c>
      <c r="B51" s="798"/>
      <c r="C51" s="798"/>
      <c r="D51" s="798"/>
      <c r="E51" s="798"/>
      <c r="F51" s="798"/>
      <c r="G51" s="798"/>
      <c r="H51" s="798"/>
      <c r="I51" s="798" t="s">
        <v>1107</v>
      </c>
      <c r="J51" s="798"/>
      <c r="K51" s="798"/>
      <c r="L51" s="798"/>
      <c r="M51" s="798"/>
      <c r="N51" s="798"/>
      <c r="O51" s="797"/>
      <c r="P51" s="797"/>
      <c r="AA51" s="799"/>
    </row>
    <row r="52" spans="1:27" s="796" customFormat="1">
      <c r="A52" s="797" t="s">
        <v>1087</v>
      </c>
      <c r="B52" s="798"/>
      <c r="C52" s="798"/>
      <c r="D52" s="798"/>
      <c r="E52" s="798"/>
      <c r="F52" s="798"/>
      <c r="G52" s="798"/>
      <c r="H52" s="798"/>
      <c r="I52" s="798"/>
      <c r="J52" s="798"/>
      <c r="K52" s="798"/>
      <c r="L52" s="798"/>
      <c r="M52" s="798"/>
      <c r="N52" s="798"/>
      <c r="O52" s="797"/>
      <c r="P52" s="797"/>
      <c r="AA52" s="799"/>
    </row>
    <row r="53" spans="1:27" s="796" customFormat="1">
      <c r="A53" s="797" t="s">
        <v>1088</v>
      </c>
      <c r="B53" s="798"/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7"/>
      <c r="P53" s="797"/>
      <c r="AA53" s="799"/>
    </row>
    <row r="54" spans="1:27" s="796" customFormat="1">
      <c r="A54" s="797" t="s">
        <v>1089</v>
      </c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7"/>
      <c r="P54" s="797"/>
      <c r="AA54" s="799"/>
    </row>
    <row r="55" spans="1:27" s="796" customFormat="1">
      <c r="A55" s="797" t="s">
        <v>1090</v>
      </c>
      <c r="B55" s="798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7"/>
      <c r="P55" s="797"/>
      <c r="AA55" s="799"/>
    </row>
    <row r="56" spans="1:27" s="796" customFormat="1">
      <c r="A56" s="797" t="s">
        <v>1091</v>
      </c>
      <c r="B56" s="798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7"/>
      <c r="P56" s="797"/>
      <c r="AA56" s="799"/>
    </row>
    <row r="57" spans="1:27" s="796" customFormat="1">
      <c r="A57" s="797" t="s">
        <v>1092</v>
      </c>
      <c r="B57" s="798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7"/>
      <c r="P57" s="797"/>
      <c r="AA57" s="799"/>
    </row>
    <row r="58" spans="1:27" s="796" customFormat="1">
      <c r="A58" s="797" t="s">
        <v>1093</v>
      </c>
      <c r="B58" s="798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7"/>
      <c r="P58" s="797"/>
      <c r="AA58" s="799"/>
    </row>
    <row r="59" spans="1:27" s="796" customFormat="1">
      <c r="A59" s="797" t="s">
        <v>1095</v>
      </c>
      <c r="B59" s="798"/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98"/>
      <c r="O59" s="797"/>
      <c r="P59" s="797"/>
      <c r="AA59" s="799"/>
    </row>
    <row r="60" spans="1:27" s="796" customFormat="1">
      <c r="A60" s="797" t="s">
        <v>1096</v>
      </c>
      <c r="B60" s="798"/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7"/>
      <c r="P60" s="797"/>
      <c r="AA60" s="799"/>
    </row>
    <row r="61" spans="1:27" s="796" customFormat="1">
      <c r="A61" s="797" t="s">
        <v>1097</v>
      </c>
      <c r="B61" s="798"/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7"/>
      <c r="P61" s="797"/>
      <c r="AA61" s="799"/>
    </row>
    <row r="62" spans="1:27" s="796" customFormat="1">
      <c r="A62" s="797" t="s">
        <v>1098</v>
      </c>
      <c r="B62" s="798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7"/>
      <c r="P62" s="797"/>
      <c r="AA62" s="799"/>
    </row>
    <row r="63" spans="1:27" s="796" customFormat="1">
      <c r="A63" s="797" t="s">
        <v>1099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7"/>
      <c r="P63" s="797"/>
      <c r="AA63" s="799"/>
    </row>
    <row r="64" spans="1:27" s="796" customFormat="1">
      <c r="A64" s="797" t="s">
        <v>1100</v>
      </c>
      <c r="B64" s="798"/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7"/>
      <c r="P64" s="797"/>
      <c r="AA64" s="799"/>
    </row>
    <row r="65" spans="1:27" s="796" customFormat="1">
      <c r="A65" s="797" t="s">
        <v>1101</v>
      </c>
      <c r="B65" s="798"/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7"/>
      <c r="P65" s="797"/>
      <c r="AA65" s="799"/>
    </row>
    <row r="66" spans="1:27" s="796" customFormat="1">
      <c r="A66" s="797" t="s">
        <v>1102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7"/>
      <c r="P66" s="797"/>
      <c r="AA66" s="799"/>
    </row>
    <row r="67" spans="1:27" s="796" customFormat="1">
      <c r="A67" s="797" t="s">
        <v>1103</v>
      </c>
      <c r="B67" s="798"/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7"/>
      <c r="P67" s="797"/>
      <c r="AA67" s="799"/>
    </row>
    <row r="68" spans="1:27" s="796" customFormat="1">
      <c r="A68" s="797" t="s">
        <v>1104</v>
      </c>
      <c r="B68" s="798"/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7"/>
      <c r="P68" s="797"/>
      <c r="AA68" s="799"/>
    </row>
    <row r="69" spans="1:27" s="796" customFormat="1">
      <c r="A69" s="797" t="s">
        <v>1105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7"/>
      <c r="P69" s="797"/>
      <c r="AA69" s="799"/>
    </row>
    <row r="70" spans="1:27" s="796" customFormat="1">
      <c r="A70" s="797" t="s">
        <v>1106</v>
      </c>
      <c r="B70" s="798"/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7"/>
      <c r="P70" s="797"/>
      <c r="AA70" s="799"/>
    </row>
    <row r="71" spans="1:27" s="796" customFormat="1">
      <c r="B71" s="798"/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7"/>
      <c r="P71" s="797"/>
      <c r="AA71" s="799"/>
    </row>
    <row r="72" spans="1:27" s="796" customFormat="1">
      <c r="A72" s="797"/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  <c r="N72" s="798"/>
      <c r="O72" s="797"/>
      <c r="P72" s="797"/>
      <c r="AA72" s="799"/>
    </row>
    <row r="73" spans="1:27" s="796" customFormat="1">
      <c r="A73" s="797"/>
      <c r="B73" s="798"/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7"/>
      <c r="P73" s="797"/>
      <c r="AA73" s="799"/>
    </row>
    <row r="74" spans="1:27" s="796" customFormat="1">
      <c r="A74" s="797"/>
      <c r="B74" s="798"/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7"/>
      <c r="P74" s="797"/>
      <c r="AA74" s="799"/>
    </row>
    <row r="75" spans="1:27" s="796" customFormat="1">
      <c r="A75" s="797"/>
      <c r="B75" s="798"/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7"/>
      <c r="P75" s="797"/>
      <c r="AA75" s="799"/>
    </row>
    <row r="76" spans="1:27" s="796" customFormat="1">
      <c r="A76" s="797"/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7"/>
      <c r="P76" s="797"/>
      <c r="AA76" s="799"/>
    </row>
    <row r="77" spans="1:27" s="796" customFormat="1">
      <c r="A77" s="797"/>
      <c r="B77" s="798"/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7"/>
      <c r="P77" s="797"/>
      <c r="AA77" s="799"/>
    </row>
    <row r="78" spans="1:27" s="796" customFormat="1">
      <c r="A78" s="797"/>
      <c r="B78" s="798"/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7"/>
      <c r="P78" s="797"/>
      <c r="AA78" s="799"/>
    </row>
    <row r="79" spans="1:27" s="796" customFormat="1">
      <c r="A79" s="797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7"/>
      <c r="P79" s="797"/>
      <c r="AA79" s="799"/>
    </row>
    <row r="80" spans="1:27" s="790" customFormat="1">
      <c r="A80" s="792"/>
      <c r="B80" s="793"/>
      <c r="C80" s="793"/>
      <c r="D80" s="793"/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2"/>
      <c r="P80" s="792"/>
      <c r="AA80" s="794"/>
    </row>
    <row r="81" spans="1:27" s="780" customFormat="1">
      <c r="A81" s="778" t="s">
        <v>523</v>
      </c>
      <c r="B81" s="757"/>
      <c r="C81" s="793"/>
      <c r="D81" s="793"/>
      <c r="E81" s="793"/>
      <c r="F81" s="778"/>
      <c r="G81" s="757"/>
      <c r="H81" s="793"/>
      <c r="I81" s="793"/>
      <c r="J81" s="793"/>
      <c r="K81" s="793"/>
      <c r="L81" s="793"/>
      <c r="M81" s="782"/>
      <c r="N81" s="782"/>
      <c r="O81" s="781"/>
      <c r="P81" s="781"/>
      <c r="AA81" s="784"/>
    </row>
    <row r="82" spans="1:27">
      <c r="A82" s="858" t="s">
        <v>1003</v>
      </c>
      <c r="B82" s="858"/>
      <c r="C82" s="858"/>
      <c r="D82" s="858"/>
      <c r="E82" s="858"/>
      <c r="F82" s="858"/>
      <c r="G82" s="858"/>
      <c r="H82" s="858"/>
      <c r="I82" s="858"/>
      <c r="J82" s="858"/>
      <c r="K82" s="858"/>
      <c r="L82" s="13"/>
      <c r="M82" s="13"/>
      <c r="N82" s="13"/>
      <c r="O82" s="12"/>
      <c r="P82" s="12"/>
    </row>
    <row r="83" spans="1:27">
      <c r="A83" s="858" t="s">
        <v>1004</v>
      </c>
      <c r="B83" s="858"/>
      <c r="C83" s="858"/>
      <c r="D83" s="858"/>
      <c r="E83" s="858"/>
      <c r="F83" s="858"/>
      <c r="G83" s="858"/>
      <c r="H83" s="858"/>
      <c r="I83" s="858"/>
      <c r="J83" s="858"/>
      <c r="K83" s="858"/>
      <c r="L83" s="13"/>
      <c r="M83" s="13"/>
      <c r="N83" s="13"/>
      <c r="O83" s="12"/>
      <c r="P83" s="12"/>
    </row>
    <row r="84" spans="1:27">
      <c r="A84" s="858" t="s">
        <v>1005</v>
      </c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719"/>
      <c r="M84" s="719"/>
      <c r="N84" s="719"/>
      <c r="O84" s="720"/>
      <c r="P84" s="363"/>
    </row>
    <row r="85" spans="1:27">
      <c r="A85" s="858" t="s">
        <v>1006</v>
      </c>
      <c r="B85" s="858"/>
      <c r="C85" s="858"/>
      <c r="D85" s="858"/>
      <c r="E85" s="858"/>
      <c r="F85" s="858"/>
      <c r="G85" s="858"/>
      <c r="H85" s="858"/>
      <c r="I85" s="858"/>
      <c r="J85" s="858"/>
      <c r="K85" s="858"/>
      <c r="L85" s="719"/>
      <c r="M85" s="719"/>
      <c r="N85" s="719"/>
      <c r="O85" s="719"/>
      <c r="P85" s="719"/>
    </row>
    <row r="86" spans="1:27">
      <c r="A86" s="770" t="s">
        <v>1017</v>
      </c>
      <c r="B86" s="762"/>
      <c r="C86" s="763" t="s">
        <v>1023</v>
      </c>
      <c r="D86" s="763"/>
      <c r="E86" s="753"/>
      <c r="F86" s="764"/>
      <c r="G86" s="765"/>
      <c r="H86" s="764"/>
      <c r="I86" s="764"/>
      <c r="J86" s="753"/>
      <c r="K86" s="719"/>
      <c r="L86" s="719"/>
      <c r="M86" s="719"/>
      <c r="N86" s="719"/>
      <c r="O86" s="719"/>
      <c r="P86" s="719"/>
    </row>
    <row r="87" spans="1:27">
      <c r="A87" s="770" t="s">
        <v>1018</v>
      </c>
      <c r="B87" s="762"/>
      <c r="C87" s="763"/>
      <c r="D87" s="763"/>
      <c r="E87" s="753"/>
      <c r="F87" s="764"/>
      <c r="G87" s="765"/>
      <c r="H87" s="764"/>
      <c r="I87" s="764"/>
      <c r="J87" s="753"/>
      <c r="K87" s="719"/>
      <c r="L87" s="719"/>
      <c r="M87" s="719"/>
      <c r="N87" s="719"/>
      <c r="O87" s="719"/>
      <c r="P87" s="719"/>
    </row>
    <row r="88" spans="1:27">
      <c r="A88" s="770" t="s">
        <v>1019</v>
      </c>
      <c r="B88" s="762"/>
      <c r="C88" s="771"/>
      <c r="D88" s="766"/>
      <c r="E88" s="752"/>
      <c r="F88" s="717"/>
      <c r="G88" s="718"/>
      <c r="H88" s="717"/>
      <c r="I88" s="717"/>
      <c r="J88" s="752"/>
      <c r="K88" s="13"/>
      <c r="L88" s="13"/>
      <c r="M88" s="13"/>
      <c r="N88" s="13"/>
      <c r="O88" s="12"/>
      <c r="P88" s="12"/>
    </row>
    <row r="89" spans="1:27">
      <c r="A89" s="770" t="s">
        <v>1020</v>
      </c>
      <c r="B89" s="762"/>
      <c r="C89" s="771"/>
      <c r="D89" s="766"/>
      <c r="E89" s="752"/>
      <c r="F89" s="717"/>
      <c r="G89" s="718"/>
      <c r="H89" s="717"/>
      <c r="I89" s="717"/>
      <c r="J89" s="752"/>
      <c r="K89" s="13"/>
      <c r="L89" s="13"/>
      <c r="M89" s="13"/>
      <c r="N89" s="13"/>
      <c r="O89" s="12"/>
      <c r="P89" s="12"/>
    </row>
    <row r="90" spans="1:27" s="772" customFormat="1">
      <c r="A90" s="770" t="s">
        <v>1026</v>
      </c>
      <c r="B90" s="762"/>
      <c r="C90" s="771"/>
      <c r="D90" s="771"/>
      <c r="E90" s="752"/>
      <c r="F90" s="764"/>
      <c r="G90" s="765"/>
      <c r="H90" s="764"/>
      <c r="I90" s="764"/>
      <c r="J90" s="752" t="s">
        <v>1047</v>
      </c>
      <c r="K90" s="752"/>
      <c r="L90" s="752"/>
      <c r="M90" s="752"/>
      <c r="N90" s="752"/>
      <c r="O90" s="774"/>
      <c r="P90" s="774"/>
      <c r="AA90" s="776"/>
    </row>
    <row r="91" spans="1:27" s="772" customFormat="1">
      <c r="A91" s="770" t="s">
        <v>1027</v>
      </c>
      <c r="B91" s="762"/>
      <c r="C91" s="771"/>
      <c r="D91" s="771"/>
      <c r="E91" s="752"/>
      <c r="F91" s="764"/>
      <c r="G91" s="765"/>
      <c r="H91" s="764"/>
      <c r="I91" s="764"/>
      <c r="J91" s="752"/>
      <c r="K91" s="752"/>
      <c r="L91" s="752"/>
      <c r="M91" s="752"/>
      <c r="N91" s="752"/>
      <c r="O91" s="774"/>
      <c r="P91" s="774"/>
      <c r="AA91" s="776"/>
    </row>
    <row r="92" spans="1:27" s="772" customFormat="1">
      <c r="A92" s="770" t="s">
        <v>1028</v>
      </c>
      <c r="B92" s="762"/>
      <c r="C92" s="771"/>
      <c r="D92" s="771"/>
      <c r="E92" s="752"/>
      <c r="F92" s="764"/>
      <c r="G92" s="765"/>
      <c r="H92" s="764"/>
      <c r="I92" s="764"/>
      <c r="J92" s="752"/>
      <c r="K92" s="752"/>
      <c r="L92" s="752"/>
      <c r="M92" s="752"/>
      <c r="N92" s="752"/>
      <c r="O92" s="774"/>
      <c r="P92" s="774"/>
      <c r="AA92" s="776"/>
    </row>
    <row r="93" spans="1:27" s="772" customFormat="1">
      <c r="A93" s="770" t="s">
        <v>1029</v>
      </c>
      <c r="B93" s="762"/>
      <c r="C93" s="771"/>
      <c r="D93" s="771"/>
      <c r="E93" s="752"/>
      <c r="F93" s="764"/>
      <c r="G93" s="765"/>
      <c r="H93" s="764"/>
      <c r="I93" s="764"/>
      <c r="J93" s="752"/>
      <c r="K93" s="752"/>
      <c r="L93" s="752"/>
      <c r="M93" s="752"/>
      <c r="N93" s="752"/>
      <c r="O93" s="774"/>
      <c r="P93" s="774"/>
      <c r="AA93" s="776"/>
    </row>
    <row r="94" spans="1:27" s="772" customFormat="1">
      <c r="A94" s="770" t="s">
        <v>1030</v>
      </c>
      <c r="B94" s="762"/>
      <c r="C94" s="771"/>
      <c r="D94" s="771"/>
      <c r="E94" s="752"/>
      <c r="F94" s="764"/>
      <c r="G94" s="765"/>
      <c r="H94" s="764"/>
      <c r="I94" s="764"/>
      <c r="J94" s="752"/>
      <c r="K94" s="752"/>
      <c r="L94" s="752"/>
      <c r="M94" s="752"/>
      <c r="N94" s="752"/>
      <c r="O94" s="774"/>
      <c r="P94" s="774"/>
      <c r="AA94" s="776"/>
    </row>
    <row r="95" spans="1:27" s="772" customFormat="1">
      <c r="A95" s="770" t="s">
        <v>1031</v>
      </c>
      <c r="B95" s="762"/>
      <c r="C95" s="771"/>
      <c r="D95" s="771"/>
      <c r="E95" s="752"/>
      <c r="F95" s="764"/>
      <c r="G95" s="765"/>
      <c r="H95" s="764"/>
      <c r="I95" s="764"/>
      <c r="J95" s="752"/>
      <c r="K95" s="752"/>
      <c r="L95" s="752"/>
      <c r="M95" s="752"/>
      <c r="N95" s="752"/>
      <c r="O95" s="774"/>
      <c r="P95" s="774"/>
      <c r="AA95" s="776"/>
    </row>
    <row r="96" spans="1:27" s="772" customFormat="1">
      <c r="A96" s="770" t="s">
        <v>1032</v>
      </c>
      <c r="B96" s="762"/>
      <c r="C96" s="771"/>
      <c r="D96" s="771"/>
      <c r="E96" s="752"/>
      <c r="F96" s="764"/>
      <c r="G96" s="765"/>
      <c r="H96" s="764"/>
      <c r="I96" s="764"/>
      <c r="J96" s="752"/>
      <c r="K96" s="752"/>
      <c r="L96" s="752"/>
      <c r="M96" s="752"/>
      <c r="N96" s="752"/>
      <c r="O96" s="774"/>
      <c r="P96" s="774"/>
      <c r="AA96" s="776"/>
    </row>
    <row r="97" spans="1:27" s="772" customFormat="1">
      <c r="A97" s="770" t="s">
        <v>1033</v>
      </c>
      <c r="B97" s="762"/>
      <c r="C97" s="771"/>
      <c r="D97" s="771"/>
      <c r="E97" s="752"/>
      <c r="F97" s="764"/>
      <c r="G97" s="765"/>
      <c r="H97" s="764"/>
      <c r="I97" s="764"/>
      <c r="J97" s="752"/>
      <c r="K97" s="752"/>
      <c r="L97" s="752"/>
      <c r="M97" s="752"/>
      <c r="N97" s="752"/>
      <c r="O97" s="774"/>
      <c r="P97" s="774"/>
      <c r="AA97" s="776"/>
    </row>
    <row r="98" spans="1:27" s="772" customFormat="1">
      <c r="A98" s="770" t="s">
        <v>1034</v>
      </c>
      <c r="B98" s="762"/>
      <c r="C98" s="771"/>
      <c r="D98" s="771"/>
      <c r="E98" s="752"/>
      <c r="F98" s="764"/>
      <c r="G98" s="765"/>
      <c r="H98" s="764"/>
      <c r="I98" s="764"/>
      <c r="J98" s="752"/>
      <c r="K98" s="752"/>
      <c r="L98" s="752"/>
      <c r="M98" s="752"/>
      <c r="N98" s="752"/>
      <c r="O98" s="774"/>
      <c r="P98" s="774"/>
      <c r="AA98" s="776"/>
    </row>
    <row r="99" spans="1:27" s="772" customFormat="1">
      <c r="A99" s="770" t="s">
        <v>1035</v>
      </c>
      <c r="B99" s="762"/>
      <c r="C99" s="771"/>
      <c r="D99" s="771"/>
      <c r="E99" s="752"/>
      <c r="F99" s="764"/>
      <c r="G99" s="765"/>
      <c r="H99" s="764"/>
      <c r="I99" s="764"/>
      <c r="J99" s="752"/>
      <c r="K99" s="752"/>
      <c r="L99" s="752"/>
      <c r="M99" s="752"/>
      <c r="N99" s="752"/>
      <c r="O99" s="774"/>
      <c r="P99" s="774"/>
      <c r="AA99" s="776"/>
    </row>
    <row r="100" spans="1:27" s="772" customFormat="1">
      <c r="A100" s="770" t="s">
        <v>1036</v>
      </c>
      <c r="B100" s="762"/>
      <c r="C100" s="771"/>
      <c r="D100" s="771"/>
      <c r="E100" s="752"/>
      <c r="F100" s="764"/>
      <c r="G100" s="765"/>
      <c r="H100" s="764"/>
      <c r="I100" s="764"/>
      <c r="J100" s="752"/>
      <c r="K100" s="752"/>
      <c r="L100" s="752"/>
      <c r="M100" s="752"/>
      <c r="N100" s="752"/>
      <c r="O100" s="774"/>
      <c r="P100" s="774"/>
      <c r="AA100" s="776"/>
    </row>
    <row r="101" spans="1:27" s="772" customFormat="1">
      <c r="A101" s="770" t="s">
        <v>1037</v>
      </c>
      <c r="B101" s="762"/>
      <c r="C101" s="771"/>
      <c r="D101" s="771"/>
      <c r="E101" s="752"/>
      <c r="F101" s="764"/>
      <c r="G101" s="765"/>
      <c r="H101" s="764"/>
      <c r="I101" s="764"/>
      <c r="J101" s="752"/>
      <c r="K101" s="752"/>
      <c r="L101" s="752"/>
      <c r="M101" s="752"/>
      <c r="N101" s="752"/>
      <c r="O101" s="774"/>
      <c r="P101" s="774"/>
      <c r="AA101" s="776"/>
    </row>
    <row r="102" spans="1:27" s="772" customFormat="1">
      <c r="A102" s="770" t="s">
        <v>1038</v>
      </c>
      <c r="B102" s="762"/>
      <c r="C102" s="771"/>
      <c r="D102" s="771"/>
      <c r="E102" s="752"/>
      <c r="F102" s="764"/>
      <c r="G102" s="765"/>
      <c r="H102" s="764"/>
      <c r="I102" s="764"/>
      <c r="J102" s="752"/>
      <c r="K102" s="752"/>
      <c r="L102" s="752"/>
      <c r="M102" s="752"/>
      <c r="N102" s="752"/>
      <c r="O102" s="774"/>
      <c r="P102" s="774"/>
      <c r="AA102" s="776"/>
    </row>
    <row r="103" spans="1:27" s="772" customFormat="1">
      <c r="A103" s="770" t="s">
        <v>1039</v>
      </c>
      <c r="B103" s="762"/>
      <c r="C103" s="771"/>
      <c r="D103" s="771"/>
      <c r="E103" s="752"/>
      <c r="F103" s="764"/>
      <c r="G103" s="765"/>
      <c r="H103" s="764"/>
      <c r="I103" s="764"/>
      <c r="J103" s="752"/>
      <c r="K103" s="752"/>
      <c r="L103" s="752"/>
      <c r="M103" s="752"/>
      <c r="N103" s="752"/>
      <c r="O103" s="774"/>
      <c r="P103" s="774"/>
      <c r="AA103" s="776"/>
    </row>
    <row r="104" spans="1:27" s="772" customFormat="1">
      <c r="A104" s="770" t="s">
        <v>1040</v>
      </c>
      <c r="B104" s="762"/>
      <c r="C104" s="771"/>
      <c r="D104" s="771"/>
      <c r="E104" s="752"/>
      <c r="F104" s="764"/>
      <c r="G104" s="765"/>
      <c r="H104" s="764"/>
      <c r="I104" s="764"/>
      <c r="J104" s="752"/>
      <c r="K104" s="752"/>
      <c r="L104" s="752"/>
      <c r="M104" s="752"/>
      <c r="N104" s="752"/>
      <c r="O104" s="774"/>
      <c r="P104" s="774"/>
      <c r="AA104" s="776"/>
    </row>
    <row r="105" spans="1:27" s="772" customFormat="1">
      <c r="A105" s="770" t="s">
        <v>1041</v>
      </c>
      <c r="B105" s="762"/>
      <c r="C105" s="771"/>
      <c r="D105" s="771"/>
      <c r="E105" s="752"/>
      <c r="F105" s="764"/>
      <c r="G105" s="765"/>
      <c r="H105" s="764"/>
      <c r="I105" s="764"/>
      <c r="J105" s="752"/>
      <c r="K105" s="752"/>
      <c r="L105" s="752"/>
      <c r="M105" s="752"/>
      <c r="N105" s="752"/>
      <c r="O105" s="774"/>
      <c r="P105" s="774"/>
      <c r="AA105" s="776"/>
    </row>
    <row r="106" spans="1:27" s="772" customFormat="1">
      <c r="A106" s="770" t="s">
        <v>1042</v>
      </c>
      <c r="B106" s="762"/>
      <c r="C106" s="771"/>
      <c r="D106" s="771"/>
      <c r="E106" s="752"/>
      <c r="F106" s="764"/>
      <c r="G106" s="765"/>
      <c r="H106" s="764"/>
      <c r="I106" s="764"/>
      <c r="J106" s="752"/>
      <c r="K106" s="752"/>
      <c r="L106" s="752"/>
      <c r="M106" s="752"/>
      <c r="N106" s="752"/>
      <c r="O106" s="774"/>
      <c r="P106" s="774"/>
      <c r="AA106" s="776"/>
    </row>
    <row r="107" spans="1:27" s="772" customFormat="1">
      <c r="A107" s="770" t="s">
        <v>1043</v>
      </c>
      <c r="B107" s="762"/>
      <c r="C107" s="771"/>
      <c r="D107" s="771"/>
      <c r="E107" s="752"/>
      <c r="F107" s="764"/>
      <c r="G107" s="765"/>
      <c r="H107" s="764"/>
      <c r="I107" s="764"/>
      <c r="J107" s="752"/>
      <c r="K107" s="752"/>
      <c r="L107" s="752"/>
      <c r="M107" s="752"/>
      <c r="N107" s="752"/>
      <c r="O107" s="774"/>
      <c r="P107" s="774"/>
      <c r="AA107" s="776"/>
    </row>
    <row r="108" spans="1:27" s="772" customFormat="1">
      <c r="A108" s="770" t="s">
        <v>1044</v>
      </c>
      <c r="B108" s="762"/>
      <c r="C108" s="771"/>
      <c r="D108" s="771"/>
      <c r="E108" s="752"/>
      <c r="F108" s="764"/>
      <c r="G108" s="765"/>
      <c r="H108" s="764"/>
      <c r="I108" s="764"/>
      <c r="J108" s="752"/>
      <c r="K108" s="752"/>
      <c r="L108" s="752"/>
      <c r="M108" s="752"/>
      <c r="N108" s="752"/>
      <c r="O108" s="774"/>
      <c r="P108" s="774"/>
      <c r="AA108" s="776"/>
    </row>
    <row r="109" spans="1:27" s="772" customFormat="1">
      <c r="A109" s="770" t="s">
        <v>1045</v>
      </c>
      <c r="B109" s="762"/>
      <c r="C109" s="771"/>
      <c r="D109" s="771"/>
      <c r="E109" s="752"/>
      <c r="F109" s="764"/>
      <c r="G109" s="765"/>
      <c r="H109" s="764"/>
      <c r="I109" s="764"/>
      <c r="J109" s="752"/>
      <c r="K109" s="752"/>
      <c r="L109" s="752"/>
      <c r="M109" s="752"/>
      <c r="N109" s="752"/>
      <c r="O109" s="774"/>
      <c r="P109" s="774"/>
      <c r="AA109" s="776"/>
    </row>
    <row r="110" spans="1:27" s="772" customFormat="1">
      <c r="A110" s="770" t="s">
        <v>1046</v>
      </c>
      <c r="B110" s="762"/>
      <c r="C110" s="771"/>
      <c r="D110" s="771"/>
      <c r="E110" s="752"/>
      <c r="F110" s="764"/>
      <c r="G110" s="765"/>
      <c r="H110" s="764"/>
      <c r="I110" s="764"/>
      <c r="J110" s="752"/>
      <c r="K110" s="752"/>
      <c r="L110" s="752"/>
      <c r="M110" s="752"/>
      <c r="N110" s="752"/>
      <c r="O110" s="774"/>
      <c r="P110" s="774"/>
      <c r="AA110" s="776"/>
    </row>
    <row r="111" spans="1:27" s="772" customFormat="1">
      <c r="A111" s="770" t="s">
        <v>1061</v>
      </c>
      <c r="B111" s="762"/>
      <c r="C111" s="771"/>
      <c r="D111" s="771"/>
      <c r="E111" s="782"/>
      <c r="F111" s="764" t="s">
        <v>1063</v>
      </c>
      <c r="G111" s="765"/>
      <c r="H111" s="764"/>
      <c r="I111" s="764"/>
      <c r="J111" s="752"/>
      <c r="K111" s="752"/>
      <c r="L111" s="752"/>
      <c r="M111" s="752"/>
      <c r="N111" s="752"/>
      <c r="O111" s="774"/>
      <c r="P111" s="774"/>
      <c r="AA111" s="776"/>
    </row>
    <row r="112" spans="1:27" s="772" customFormat="1">
      <c r="A112" s="770" t="s">
        <v>1062</v>
      </c>
      <c r="B112" s="762"/>
      <c r="C112" s="771"/>
      <c r="D112" s="771"/>
      <c r="E112" s="782"/>
      <c r="F112" s="764"/>
      <c r="G112" s="765"/>
      <c r="H112" s="764"/>
      <c r="I112" s="764"/>
      <c r="J112" s="752"/>
      <c r="K112" s="752"/>
      <c r="L112" s="752"/>
      <c r="M112" s="752"/>
      <c r="N112" s="752"/>
      <c r="O112" s="774"/>
      <c r="P112" s="774"/>
      <c r="AA112" s="776"/>
    </row>
    <row r="113" spans="1:27" s="772" customFormat="1">
      <c r="A113" s="770"/>
      <c r="B113" s="762"/>
      <c r="C113" s="771"/>
      <c r="D113" s="771"/>
      <c r="E113" s="752"/>
      <c r="F113" s="764"/>
      <c r="G113" s="765"/>
      <c r="H113" s="764"/>
      <c r="I113" s="764"/>
      <c r="J113" s="752"/>
      <c r="K113" s="752"/>
      <c r="L113" s="752"/>
      <c r="M113" s="752"/>
      <c r="N113" s="752"/>
      <c r="O113" s="774"/>
      <c r="P113" s="774"/>
      <c r="AA113" s="776"/>
    </row>
    <row r="114" spans="1:27" s="772" customFormat="1">
      <c r="A114" s="770"/>
      <c r="B114" s="762"/>
      <c r="C114" s="771"/>
      <c r="D114" s="771"/>
      <c r="E114" s="752"/>
      <c r="F114" s="764"/>
      <c r="G114" s="765"/>
      <c r="H114" s="764"/>
      <c r="I114" s="764"/>
      <c r="J114" s="752"/>
      <c r="K114" s="752"/>
      <c r="L114" s="752"/>
      <c r="M114" s="752"/>
      <c r="N114" s="752"/>
      <c r="O114" s="774"/>
      <c r="P114" s="774"/>
      <c r="AA114" s="776"/>
    </row>
    <row r="115" spans="1:27" s="772" customFormat="1">
      <c r="A115" s="770"/>
      <c r="B115" s="762"/>
      <c r="C115" s="771"/>
      <c r="D115" s="771"/>
      <c r="E115" s="752"/>
      <c r="F115" s="764"/>
      <c r="G115" s="765"/>
      <c r="H115" s="764"/>
      <c r="I115" s="764"/>
      <c r="J115" s="752"/>
      <c r="K115" s="752"/>
      <c r="L115" s="752"/>
      <c r="M115" s="752"/>
      <c r="N115" s="752"/>
      <c r="O115" s="774"/>
      <c r="P115" s="774"/>
      <c r="AA115" s="776"/>
    </row>
    <row r="116" spans="1:27" s="772" customFormat="1">
      <c r="A116" s="770"/>
      <c r="B116" s="762"/>
      <c r="C116" s="771"/>
      <c r="D116" s="771"/>
      <c r="E116" s="752"/>
      <c r="F116" s="764"/>
      <c r="G116" s="765"/>
      <c r="H116" s="764"/>
      <c r="I116" s="764"/>
      <c r="J116" s="752"/>
      <c r="K116" s="752"/>
      <c r="L116" s="752"/>
      <c r="M116" s="752"/>
      <c r="N116" s="752"/>
      <c r="O116" s="774"/>
      <c r="P116" s="774"/>
      <c r="AA116" s="776"/>
    </row>
    <row r="117" spans="1:27">
      <c r="A117" s="761"/>
      <c r="B117" s="762"/>
      <c r="C117" s="771"/>
      <c r="D117" s="771"/>
      <c r="E117" s="752"/>
      <c r="F117" s="767"/>
      <c r="G117" s="765"/>
      <c r="H117" s="764"/>
      <c r="I117" s="764"/>
      <c r="J117" s="752"/>
      <c r="K117" s="13"/>
      <c r="L117" s="13"/>
      <c r="M117" s="13"/>
      <c r="N117" s="13"/>
      <c r="O117" s="12"/>
      <c r="P117" s="12"/>
    </row>
    <row r="118" spans="1:27">
      <c r="A118" s="721"/>
      <c r="B118" s="715"/>
      <c r="C118" s="716"/>
      <c r="D118" s="716"/>
      <c r="E118" s="13"/>
      <c r="F118" s="722"/>
      <c r="G118" s="718"/>
      <c r="H118" s="717"/>
      <c r="I118" s="717"/>
      <c r="J118" s="13"/>
      <c r="K118" s="13"/>
      <c r="L118" s="13"/>
      <c r="M118" s="13"/>
      <c r="N118" s="13"/>
      <c r="O118" s="12"/>
      <c r="P118" s="12"/>
    </row>
    <row r="119" spans="1:27">
      <c r="A119" s="721"/>
      <c r="B119" s="715"/>
      <c r="C119" s="723"/>
      <c r="D119" s="723"/>
      <c r="E119" s="724"/>
      <c r="F119" s="725"/>
      <c r="G119" s="718"/>
      <c r="H119" s="717"/>
      <c r="I119" s="717"/>
      <c r="J119" s="724"/>
      <c r="K119" s="724"/>
      <c r="L119" s="724"/>
      <c r="M119" s="11"/>
      <c r="N119" s="12"/>
      <c r="O119" s="12"/>
      <c r="P119" s="12"/>
    </row>
    <row r="120" spans="1:27">
      <c r="A120" s="721"/>
      <c r="B120" s="715"/>
      <c r="C120" s="716"/>
      <c r="D120" s="716"/>
      <c r="E120" s="13"/>
      <c r="F120" s="725"/>
      <c r="G120" s="718"/>
      <c r="H120" s="717"/>
      <c r="I120" s="717"/>
      <c r="J120" s="13"/>
      <c r="K120" s="13"/>
      <c r="L120" s="13"/>
      <c r="M120" s="13"/>
      <c r="N120" s="13"/>
      <c r="O120" s="12"/>
      <c r="P120" s="12"/>
    </row>
    <row r="121" spans="1:27">
      <c r="A121" s="721"/>
      <c r="B121" s="715"/>
      <c r="C121" s="716"/>
      <c r="D121" s="716"/>
      <c r="E121" s="13"/>
      <c r="F121" s="725"/>
      <c r="G121" s="718"/>
      <c r="H121" s="717"/>
      <c r="I121" s="717"/>
      <c r="J121" s="13"/>
      <c r="K121" s="13"/>
      <c r="L121" s="13"/>
      <c r="M121" s="13"/>
      <c r="N121" s="13"/>
      <c r="O121" s="12"/>
      <c r="P121" s="12"/>
    </row>
    <row r="122" spans="1:27">
      <c r="A122" s="721"/>
      <c r="B122" s="715"/>
      <c r="C122" s="716"/>
      <c r="D122" s="716"/>
      <c r="E122" s="13"/>
      <c r="F122" s="725"/>
      <c r="G122" s="718"/>
      <c r="H122" s="717"/>
      <c r="I122" s="717"/>
      <c r="J122" s="13"/>
      <c r="K122" s="13"/>
      <c r="L122" s="13"/>
      <c r="M122" s="11"/>
      <c r="N122" s="12"/>
      <c r="O122" s="12"/>
      <c r="P122" s="12"/>
    </row>
    <row r="123" spans="1:27">
      <c r="A123" s="721"/>
      <c r="B123" s="715"/>
      <c r="C123" s="723"/>
      <c r="D123" s="723"/>
      <c r="E123" s="724"/>
      <c r="F123" s="725"/>
      <c r="G123" s="726"/>
      <c r="H123" s="727"/>
      <c r="I123" s="727"/>
      <c r="J123" s="724"/>
      <c r="K123" s="724"/>
      <c r="L123" s="724"/>
      <c r="M123" s="10"/>
      <c r="N123" s="12"/>
      <c r="O123" s="12"/>
      <c r="P123" s="12"/>
    </row>
    <row r="124" spans="1:27">
      <c r="A124" s="721"/>
      <c r="B124" s="715"/>
      <c r="C124" s="2"/>
      <c r="D124" s="2"/>
      <c r="E124" s="12"/>
      <c r="F124" s="717"/>
      <c r="G124" s="718"/>
      <c r="H124" s="728"/>
      <c r="I124" s="729"/>
      <c r="J124" s="12"/>
      <c r="K124" s="12"/>
      <c r="L124" s="12"/>
      <c r="M124" s="10"/>
      <c r="N124" s="12"/>
      <c r="O124" s="12"/>
      <c r="P124" s="12"/>
    </row>
    <row r="125" spans="1:27">
      <c r="A125" s="721"/>
      <c r="B125" s="715"/>
      <c r="C125" s="2"/>
      <c r="D125" s="2"/>
      <c r="E125" s="12"/>
      <c r="F125" s="730"/>
      <c r="G125" s="726"/>
      <c r="H125" s="730"/>
      <c r="I125" s="730"/>
      <c r="J125" s="12"/>
      <c r="K125" s="12"/>
      <c r="L125" s="12"/>
      <c r="M125" s="10"/>
      <c r="N125" s="12"/>
      <c r="O125" s="12"/>
      <c r="P125" s="12"/>
    </row>
    <row r="126" spans="1:27">
      <c r="A126" s="721"/>
      <c r="B126" s="502"/>
      <c r="C126" s="731"/>
      <c r="D126" s="731"/>
      <c r="E126" s="500"/>
      <c r="F126" s="732"/>
      <c r="G126" s="733"/>
      <c r="H126" s="730"/>
      <c r="I126" s="730"/>
      <c r="J126" s="500"/>
      <c r="K126" s="12"/>
      <c r="L126" s="12"/>
      <c r="M126" s="12"/>
      <c r="N126" s="12"/>
      <c r="O126" s="12"/>
      <c r="P126" s="12"/>
    </row>
    <row r="127" spans="1:27" ht="15" customHeight="1">
      <c r="A127" s="714" t="s">
        <v>48</v>
      </c>
      <c r="B127" s="502"/>
      <c r="C127" s="734"/>
      <c r="D127" s="734"/>
      <c r="E127" s="735"/>
      <c r="F127" s="725"/>
      <c r="G127" s="718"/>
      <c r="H127" s="736"/>
      <c r="I127" s="736"/>
      <c r="J127" s="735"/>
      <c r="K127" s="735"/>
      <c r="L127" s="735"/>
      <c r="M127" s="735"/>
      <c r="N127" s="735"/>
      <c r="O127" s="12"/>
      <c r="P127" s="12"/>
    </row>
    <row r="128" spans="1:27" s="790" customFormat="1" ht="15" customHeight="1">
      <c r="A128" s="797" t="s">
        <v>1094</v>
      </c>
      <c r="B128" s="795"/>
      <c r="C128" s="734"/>
      <c r="D128" s="734"/>
      <c r="E128" s="755"/>
      <c r="F128" s="759"/>
      <c r="G128" s="758"/>
      <c r="H128" s="760"/>
      <c r="I128" s="760"/>
      <c r="J128" s="755" t="s">
        <v>1107</v>
      </c>
      <c r="K128" s="755"/>
      <c r="L128" s="755"/>
      <c r="M128" s="755"/>
      <c r="N128" s="755"/>
      <c r="O128" s="792"/>
      <c r="P128" s="792"/>
      <c r="AA128" s="794"/>
    </row>
    <row r="129" spans="1:27">
      <c r="A129" s="770" t="s">
        <v>1082</v>
      </c>
      <c r="B129" s="769"/>
      <c r="C129" s="771"/>
      <c r="D129" s="771"/>
      <c r="E129" s="793"/>
      <c r="F129" s="793" t="s">
        <v>1083</v>
      </c>
      <c r="G129" s="793"/>
      <c r="H129" s="793"/>
      <c r="I129" s="793"/>
      <c r="J129" s="793"/>
      <c r="K129" s="13"/>
      <c r="L129" s="13"/>
      <c r="M129" s="12"/>
      <c r="N129" s="12"/>
      <c r="O129" s="12"/>
      <c r="P129" s="12"/>
    </row>
    <row r="130" spans="1:27" s="772" customFormat="1">
      <c r="A130" s="770" t="s">
        <v>1021</v>
      </c>
      <c r="B130" s="769"/>
      <c r="C130" s="771" t="s">
        <v>1023</v>
      </c>
      <c r="D130" s="771"/>
      <c r="E130" s="752"/>
      <c r="F130" s="752"/>
      <c r="G130" s="752"/>
      <c r="H130" s="752"/>
      <c r="I130" s="752"/>
      <c r="J130" s="752"/>
      <c r="K130" s="752"/>
      <c r="L130" s="752"/>
      <c r="M130" s="774"/>
      <c r="N130" s="774"/>
      <c r="O130" s="774"/>
      <c r="P130" s="774"/>
      <c r="AA130" s="776"/>
    </row>
    <row r="131" spans="1:27" s="772" customFormat="1">
      <c r="A131" s="770" t="s">
        <v>1022</v>
      </c>
      <c r="B131" s="769"/>
      <c r="C131" s="771"/>
      <c r="D131" s="771"/>
      <c r="E131" s="752"/>
      <c r="F131" s="752"/>
      <c r="G131" s="752"/>
      <c r="H131" s="752"/>
      <c r="I131" s="752"/>
      <c r="J131" s="752"/>
      <c r="K131" s="752"/>
      <c r="L131" s="752"/>
      <c r="M131" s="774"/>
      <c r="N131" s="774"/>
      <c r="O131" s="774"/>
      <c r="P131" s="774"/>
      <c r="AA131" s="776"/>
    </row>
    <row r="132" spans="1:27" s="772" customFormat="1">
      <c r="A132" s="770" t="s">
        <v>1048</v>
      </c>
      <c r="B132" s="769"/>
      <c r="C132" s="771"/>
      <c r="D132" s="771"/>
      <c r="E132" s="752"/>
      <c r="F132" s="752"/>
      <c r="G132" s="752"/>
      <c r="H132" s="752"/>
      <c r="I132" s="752" t="s">
        <v>1047</v>
      </c>
      <c r="J132" s="752"/>
      <c r="K132" s="752"/>
      <c r="L132" s="752"/>
      <c r="M132" s="774"/>
      <c r="N132" s="774"/>
      <c r="O132" s="774"/>
      <c r="P132" s="774"/>
      <c r="AA132" s="776"/>
    </row>
    <row r="133" spans="1:27" s="772" customFormat="1">
      <c r="A133" s="770" t="s">
        <v>1049</v>
      </c>
      <c r="B133" s="769"/>
      <c r="C133" s="771"/>
      <c r="D133" s="771"/>
      <c r="E133" s="752"/>
      <c r="F133" s="752"/>
      <c r="G133" s="752"/>
      <c r="H133" s="752"/>
      <c r="I133" s="752"/>
      <c r="J133" s="752"/>
      <c r="K133" s="752"/>
      <c r="L133" s="752"/>
      <c r="M133" s="774"/>
      <c r="N133" s="774"/>
      <c r="O133" s="774"/>
      <c r="P133" s="774"/>
      <c r="AA133" s="776"/>
    </row>
    <row r="134" spans="1:27" s="772" customFormat="1">
      <c r="A134" s="770" t="s">
        <v>1050</v>
      </c>
      <c r="B134" s="769"/>
      <c r="C134" s="771"/>
      <c r="D134" s="771"/>
      <c r="E134" s="752"/>
      <c r="F134" s="752"/>
      <c r="G134" s="752"/>
      <c r="H134" s="752"/>
      <c r="I134" s="752"/>
      <c r="J134" s="752"/>
      <c r="K134" s="752"/>
      <c r="L134" s="752"/>
      <c r="M134" s="774"/>
      <c r="N134" s="774"/>
      <c r="O134" s="774"/>
      <c r="P134" s="774"/>
      <c r="AA134" s="776"/>
    </row>
    <row r="135" spans="1:27" s="772" customFormat="1">
      <c r="A135" s="770" t="s">
        <v>1051</v>
      </c>
      <c r="B135" s="769"/>
      <c r="C135" s="771"/>
      <c r="D135" s="771"/>
      <c r="E135" s="752"/>
      <c r="F135" s="752"/>
      <c r="G135" s="752"/>
      <c r="H135" s="752"/>
      <c r="I135" s="752"/>
      <c r="J135" s="752"/>
      <c r="K135" s="752"/>
      <c r="L135" s="752"/>
      <c r="M135" s="774"/>
      <c r="N135" s="774"/>
      <c r="O135" s="774"/>
      <c r="P135" s="774"/>
      <c r="AA135" s="776"/>
    </row>
    <row r="136" spans="1:27" s="772" customFormat="1">
      <c r="A136" s="770" t="s">
        <v>1052</v>
      </c>
      <c r="B136" s="769"/>
      <c r="C136" s="771"/>
      <c r="D136" s="771"/>
      <c r="E136" s="752"/>
      <c r="F136" s="752"/>
      <c r="G136" s="752"/>
      <c r="H136" s="752"/>
      <c r="I136" s="752"/>
      <c r="J136" s="752"/>
      <c r="K136" s="752"/>
      <c r="L136" s="752"/>
      <c r="M136" s="774"/>
      <c r="N136" s="774"/>
      <c r="O136" s="774"/>
      <c r="P136" s="774"/>
      <c r="AA136" s="776"/>
    </row>
    <row r="137" spans="1:27" s="772" customFormat="1">
      <c r="A137" s="714"/>
      <c r="B137" s="779"/>
      <c r="C137" s="716"/>
      <c r="D137" s="716"/>
      <c r="E137" s="752"/>
      <c r="F137" s="752"/>
      <c r="G137" s="752"/>
      <c r="H137" s="752"/>
      <c r="I137" s="752"/>
      <c r="J137" s="752"/>
      <c r="K137" s="752"/>
      <c r="L137" s="752"/>
      <c r="M137" s="774"/>
      <c r="N137" s="774"/>
      <c r="O137" s="774"/>
      <c r="P137" s="774"/>
      <c r="AA137" s="776"/>
    </row>
    <row r="138" spans="1:27" s="772" customFormat="1">
      <c r="A138" s="770" t="s">
        <v>1007</v>
      </c>
      <c r="B138" s="769"/>
      <c r="C138" s="771"/>
      <c r="D138" s="771"/>
      <c r="E138" s="752"/>
      <c r="F138" s="752"/>
      <c r="G138" s="752"/>
      <c r="H138" s="752"/>
      <c r="I138" s="752"/>
      <c r="J138" s="752"/>
      <c r="K138" s="752"/>
      <c r="L138" s="752"/>
      <c r="M138" s="774"/>
      <c r="N138" s="774"/>
      <c r="O138" s="774"/>
      <c r="P138" s="774"/>
      <c r="AA138" s="776"/>
    </row>
    <row r="139" spans="1:27" s="772" customFormat="1">
      <c r="A139" s="770" t="s">
        <v>1008</v>
      </c>
      <c r="B139" s="769"/>
      <c r="C139" s="771"/>
      <c r="D139" s="771"/>
      <c r="E139" s="752"/>
      <c r="F139" s="752"/>
      <c r="G139" s="752"/>
      <c r="H139" s="752"/>
      <c r="I139" s="752"/>
      <c r="J139" s="752"/>
      <c r="K139" s="752"/>
      <c r="L139" s="752"/>
      <c r="M139" s="774"/>
      <c r="N139" s="774"/>
      <c r="O139" s="774"/>
      <c r="P139" s="774"/>
      <c r="AA139" s="776"/>
    </row>
    <row r="140" spans="1:27" s="772" customFormat="1">
      <c r="A140" s="770" t="s">
        <v>1009</v>
      </c>
      <c r="B140" s="769"/>
      <c r="C140" s="771"/>
      <c r="D140" s="771"/>
      <c r="E140" s="752"/>
      <c r="F140" s="752"/>
      <c r="G140" s="752"/>
      <c r="H140" s="752"/>
      <c r="I140" s="752"/>
      <c r="J140" s="752"/>
      <c r="K140" s="752"/>
      <c r="L140" s="752"/>
      <c r="M140" s="774"/>
      <c r="N140" s="774"/>
      <c r="O140" s="774"/>
      <c r="P140" s="774"/>
      <c r="AA140" s="776"/>
    </row>
    <row r="141" spans="1:27" s="772" customFormat="1">
      <c r="A141" s="770" t="s">
        <v>1010</v>
      </c>
      <c r="B141" s="769"/>
      <c r="C141" s="771"/>
      <c r="D141" s="771"/>
      <c r="E141" s="752"/>
      <c r="F141" s="752"/>
      <c r="G141" s="752"/>
      <c r="H141" s="752"/>
      <c r="I141" s="752"/>
      <c r="J141" s="752"/>
      <c r="K141" s="752"/>
      <c r="L141" s="752"/>
      <c r="M141" s="774"/>
      <c r="N141" s="774"/>
      <c r="O141" s="774"/>
      <c r="P141" s="774"/>
      <c r="AA141" s="776"/>
    </row>
    <row r="142" spans="1:27" s="772" customFormat="1">
      <c r="A142" s="770" t="s">
        <v>1011</v>
      </c>
      <c r="B142" s="769"/>
      <c r="C142" s="771"/>
      <c r="D142" s="771"/>
      <c r="E142" s="752"/>
      <c r="F142" s="752"/>
      <c r="G142" s="752"/>
      <c r="H142" s="752"/>
      <c r="I142" s="752"/>
      <c r="J142" s="752"/>
      <c r="K142" s="752"/>
      <c r="L142" s="752"/>
      <c r="M142" s="774"/>
      <c r="N142" s="774"/>
      <c r="O142" s="774"/>
      <c r="P142" s="774"/>
      <c r="AA142" s="776"/>
    </row>
    <row r="143" spans="1:27" s="772" customFormat="1">
      <c r="A143" s="770" t="s">
        <v>1012</v>
      </c>
      <c r="B143" s="769"/>
      <c r="C143" s="771"/>
      <c r="D143" s="771"/>
      <c r="E143" s="752"/>
      <c r="F143" s="752"/>
      <c r="G143" s="752"/>
      <c r="H143" s="752"/>
      <c r="I143" s="752"/>
      <c r="J143" s="752"/>
      <c r="K143" s="752"/>
      <c r="L143" s="752"/>
      <c r="M143" s="774"/>
      <c r="N143" s="774"/>
      <c r="O143" s="774"/>
      <c r="P143" s="774"/>
      <c r="AA143" s="776"/>
    </row>
    <row r="144" spans="1:27" s="772" customFormat="1">
      <c r="A144" s="770" t="s">
        <v>1013</v>
      </c>
      <c r="B144" s="769"/>
      <c r="C144" s="771"/>
      <c r="D144" s="771"/>
      <c r="E144" s="752"/>
      <c r="F144" s="752"/>
      <c r="G144" s="752"/>
      <c r="H144" s="752"/>
      <c r="I144" s="752"/>
      <c r="J144" s="752"/>
      <c r="K144" s="752"/>
      <c r="L144" s="752"/>
      <c r="M144" s="774"/>
      <c r="N144" s="774"/>
      <c r="O144" s="774"/>
      <c r="P144" s="774"/>
      <c r="AA144" s="776"/>
    </row>
    <row r="145" spans="1:27" s="772" customFormat="1">
      <c r="A145" s="714"/>
      <c r="B145" s="779"/>
      <c r="C145" s="716"/>
      <c r="D145" s="716"/>
      <c r="E145" s="752"/>
      <c r="F145" s="752"/>
      <c r="G145" s="752"/>
      <c r="H145" s="752"/>
      <c r="I145" s="752"/>
      <c r="J145" s="752"/>
      <c r="K145" s="752"/>
      <c r="L145" s="752"/>
      <c r="M145" s="774"/>
      <c r="N145" s="774"/>
      <c r="O145" s="774"/>
      <c r="P145" s="774"/>
      <c r="AA145" s="776"/>
    </row>
    <row r="146" spans="1:27" s="772" customFormat="1">
      <c r="A146" s="714"/>
      <c r="B146" s="779"/>
      <c r="C146" s="716"/>
      <c r="D146" s="716"/>
      <c r="E146" s="752"/>
      <c r="F146" s="752"/>
      <c r="G146" s="752"/>
      <c r="H146" s="752"/>
      <c r="I146" s="752"/>
      <c r="J146" s="752"/>
      <c r="K146" s="752"/>
      <c r="L146" s="752"/>
      <c r="M146" s="774"/>
      <c r="N146" s="774"/>
      <c r="O146" s="774"/>
      <c r="P146" s="774"/>
      <c r="AA146" s="776"/>
    </row>
    <row r="147" spans="1:27">
      <c r="A147" s="714"/>
      <c r="B147" s="779"/>
      <c r="C147" s="716"/>
      <c r="D147" s="773"/>
      <c r="E147" s="774"/>
      <c r="F147" s="774"/>
      <c r="G147" s="774"/>
      <c r="H147" s="774"/>
      <c r="I147" s="774"/>
      <c r="J147" s="774"/>
      <c r="K147" s="774"/>
      <c r="L147" s="12"/>
      <c r="M147" s="12"/>
      <c r="N147" s="12"/>
      <c r="O147" s="12"/>
      <c r="P147" s="12"/>
    </row>
    <row r="148" spans="1:27">
      <c r="A148" s="714" t="s">
        <v>1002</v>
      </c>
      <c r="B148" s="779"/>
      <c r="C148" s="737"/>
      <c r="D148" s="737"/>
      <c r="E148" s="738"/>
      <c r="F148" s="738"/>
      <c r="G148" s="738"/>
      <c r="H148" s="738"/>
      <c r="I148" s="738"/>
      <c r="J148" s="738"/>
      <c r="K148" s="774"/>
      <c r="L148" s="12"/>
      <c r="M148" s="12"/>
      <c r="N148" s="12"/>
      <c r="O148" s="12"/>
      <c r="P148" s="12"/>
    </row>
    <row r="149" spans="1:27">
      <c r="A149" s="714"/>
      <c r="B149" s="779"/>
      <c r="C149" s="739"/>
      <c r="D149" s="739"/>
      <c r="E149" s="740"/>
      <c r="F149" s="740"/>
      <c r="G149" s="740"/>
      <c r="H149" s="740"/>
      <c r="I149" s="740"/>
      <c r="J149" s="740"/>
      <c r="K149" s="774"/>
      <c r="L149" s="12"/>
      <c r="M149" s="12"/>
      <c r="N149" s="12"/>
      <c r="O149" s="12"/>
      <c r="P149" s="12"/>
    </row>
    <row r="150" spans="1:27">
      <c r="A150" s="721"/>
      <c r="B150" s="779"/>
      <c r="C150" s="773"/>
      <c r="D150" s="773"/>
      <c r="E150" s="774"/>
      <c r="F150" s="774"/>
      <c r="G150" s="774"/>
      <c r="H150" s="774"/>
      <c r="I150" s="774"/>
      <c r="J150" s="774"/>
      <c r="K150" s="774"/>
      <c r="L150" s="12"/>
      <c r="M150" s="12"/>
      <c r="N150" s="12"/>
      <c r="O150" s="12"/>
      <c r="P150" s="12"/>
    </row>
    <row r="151" spans="1:27">
      <c r="A151" s="741" t="s">
        <v>47</v>
      </c>
      <c r="B151" s="715"/>
      <c r="C151" s="716"/>
      <c r="D151" s="716"/>
      <c r="E151" s="752"/>
      <c r="F151" s="752"/>
      <c r="G151" s="752"/>
      <c r="H151" s="752"/>
      <c r="I151" s="752"/>
      <c r="J151" s="752"/>
      <c r="K151" s="752"/>
      <c r="L151" s="13"/>
      <c r="M151" s="13"/>
      <c r="N151" s="13"/>
      <c r="O151" s="13"/>
      <c r="P151" s="12"/>
    </row>
    <row r="152" spans="1:27" s="796" customFormat="1">
      <c r="A152" s="797" t="s">
        <v>1086</v>
      </c>
      <c r="B152" s="757"/>
      <c r="C152" s="798"/>
      <c r="D152" s="798"/>
      <c r="E152" s="798"/>
      <c r="F152" s="798"/>
      <c r="G152" s="798"/>
      <c r="H152" s="798"/>
      <c r="I152" s="798"/>
      <c r="J152" s="798"/>
      <c r="K152" s="798"/>
      <c r="L152" s="798"/>
      <c r="M152" s="798"/>
      <c r="N152" s="798" t="s">
        <v>1107</v>
      </c>
      <c r="O152" s="798"/>
      <c r="P152" s="797"/>
      <c r="AA152" s="799"/>
    </row>
    <row r="153" spans="1:27" s="796" customFormat="1">
      <c r="A153" s="797" t="s">
        <v>1108</v>
      </c>
      <c r="B153" s="757"/>
      <c r="C153" s="798"/>
      <c r="D153" s="798"/>
      <c r="E153" s="798"/>
      <c r="F153" s="798"/>
      <c r="G153" s="798"/>
      <c r="H153" s="798"/>
      <c r="I153" s="798"/>
      <c r="J153" s="798" t="s">
        <v>1107</v>
      </c>
      <c r="K153" s="798"/>
      <c r="L153" s="798"/>
      <c r="M153" s="798"/>
      <c r="N153" s="798"/>
      <c r="O153" s="798"/>
      <c r="P153" s="797"/>
      <c r="AA153" s="799"/>
    </row>
    <row r="154" spans="1:27">
      <c r="A154" s="797" t="s">
        <v>1084</v>
      </c>
      <c r="B154" s="757"/>
      <c r="C154" s="754"/>
      <c r="D154" s="754"/>
      <c r="E154" s="754"/>
      <c r="F154" s="754"/>
      <c r="G154" s="754"/>
      <c r="H154" s="754" t="s">
        <v>1083</v>
      </c>
      <c r="I154" s="754"/>
      <c r="J154" s="754"/>
      <c r="K154" s="754"/>
      <c r="L154" s="724"/>
      <c r="M154" s="13"/>
      <c r="N154" s="13"/>
      <c r="O154" s="13"/>
      <c r="P154" s="12"/>
    </row>
    <row r="155" spans="1:27">
      <c r="A155" s="774" t="s">
        <v>1014</v>
      </c>
      <c r="B155" s="757"/>
      <c r="C155" s="754"/>
      <c r="D155" s="754"/>
      <c r="E155" s="754"/>
      <c r="F155" s="754"/>
      <c r="G155" s="754"/>
      <c r="H155" s="754"/>
      <c r="I155" s="754"/>
      <c r="J155" s="754"/>
      <c r="K155" s="724"/>
      <c r="L155" s="724"/>
      <c r="M155" s="13"/>
      <c r="N155" s="13"/>
      <c r="O155" s="13"/>
      <c r="P155" s="12"/>
    </row>
    <row r="156" spans="1:27">
      <c r="A156" s="774" t="s">
        <v>1015</v>
      </c>
      <c r="B156" s="777"/>
      <c r="C156" s="756"/>
      <c r="D156" s="756"/>
      <c r="E156" s="756"/>
      <c r="F156" s="756"/>
      <c r="G156" s="756"/>
      <c r="H156" s="756"/>
      <c r="I156" s="756"/>
      <c r="J156" s="756"/>
      <c r="K156" s="742"/>
      <c r="L156" s="742"/>
      <c r="M156" s="742"/>
      <c r="N156" s="742"/>
      <c r="O156" s="12"/>
      <c r="P156" s="12"/>
    </row>
    <row r="157" spans="1:27">
      <c r="A157" s="772" t="s">
        <v>1016</v>
      </c>
      <c r="B157" s="775"/>
      <c r="C157" s="772"/>
      <c r="D157" s="772"/>
      <c r="E157" s="772"/>
      <c r="F157" s="772"/>
      <c r="G157" s="772"/>
      <c r="H157" s="772"/>
      <c r="I157" s="772"/>
      <c r="J157" s="772"/>
    </row>
    <row r="158" spans="1:27" s="438" customFormat="1">
      <c r="A158" s="438" t="s">
        <v>1024</v>
      </c>
      <c r="B158" s="16"/>
      <c r="C158" s="828" t="s">
        <v>1025</v>
      </c>
      <c r="D158" s="828"/>
      <c r="E158" s="828"/>
      <c r="F158" s="828"/>
      <c r="G158" s="828"/>
      <c r="H158" s="828"/>
      <c r="I158" s="828"/>
      <c r="J158" s="828"/>
      <c r="K158" s="828"/>
      <c r="L158" s="828"/>
      <c r="M158" s="828"/>
      <c r="N158" s="828"/>
      <c r="AA158" s="143"/>
    </row>
    <row r="159" spans="1:27" s="438" customFormat="1">
      <c r="A159" s="768" t="s">
        <v>1053</v>
      </c>
      <c r="B159" s="768"/>
      <c r="C159" s="768"/>
      <c r="D159" s="768"/>
      <c r="E159" s="768"/>
      <c r="F159" s="768"/>
      <c r="G159" s="768"/>
      <c r="H159" s="768"/>
      <c r="I159" s="768"/>
      <c r="J159" s="768"/>
      <c r="K159" s="768" t="s">
        <v>1047</v>
      </c>
      <c r="L159" s="768"/>
      <c r="M159" s="768"/>
      <c r="N159" s="768"/>
      <c r="O159" s="768"/>
      <c r="P159" s="768"/>
      <c r="AA159" s="143"/>
    </row>
    <row r="160" spans="1:27" s="438" customFormat="1">
      <c r="A160" s="768" t="s">
        <v>1054</v>
      </c>
      <c r="B160" s="768"/>
      <c r="C160" s="768"/>
      <c r="D160" s="768"/>
      <c r="E160" s="768"/>
      <c r="F160" s="768"/>
      <c r="G160" s="768"/>
      <c r="H160" s="768"/>
      <c r="I160" s="768"/>
      <c r="J160" s="768"/>
      <c r="K160" s="768"/>
      <c r="L160" s="768"/>
      <c r="M160" s="768"/>
      <c r="N160" s="768"/>
      <c r="O160" s="768"/>
      <c r="P160" s="768"/>
      <c r="AA160" s="143"/>
    </row>
    <row r="161" spans="1:27" s="438" customFormat="1">
      <c r="A161" s="768" t="s">
        <v>1055</v>
      </c>
      <c r="B161" s="768"/>
      <c r="C161" s="768"/>
      <c r="D161" s="768"/>
      <c r="E161" s="768"/>
      <c r="F161" s="768"/>
      <c r="G161" s="768"/>
      <c r="H161" s="768"/>
      <c r="I161" s="768"/>
      <c r="J161" s="768"/>
      <c r="K161" s="768"/>
      <c r="L161" s="768"/>
      <c r="M161" s="768"/>
      <c r="N161" s="768"/>
      <c r="O161" s="768"/>
      <c r="P161" s="768"/>
      <c r="AA161" s="143"/>
    </row>
    <row r="162" spans="1:27" s="438" customFormat="1">
      <c r="A162" s="768" t="s">
        <v>1056</v>
      </c>
      <c r="B162" s="768"/>
      <c r="C162" s="768"/>
      <c r="D162" s="768"/>
      <c r="E162" s="768"/>
      <c r="F162" s="768"/>
      <c r="G162" s="768"/>
      <c r="H162" s="768"/>
      <c r="I162" s="768"/>
      <c r="J162" s="768"/>
      <c r="K162" s="768"/>
      <c r="L162" s="768"/>
      <c r="M162" s="768"/>
      <c r="N162" s="768"/>
      <c r="O162" s="768"/>
      <c r="P162" s="768"/>
      <c r="AA162" s="143"/>
    </row>
    <row r="163" spans="1:27" s="743" customFormat="1">
      <c r="A163" s="768" t="s">
        <v>1057</v>
      </c>
      <c r="B163" s="768"/>
      <c r="C163" s="768"/>
      <c r="D163" s="768"/>
      <c r="E163" s="768"/>
      <c r="F163" s="768"/>
      <c r="G163" s="768"/>
      <c r="H163" s="768"/>
      <c r="I163" s="768"/>
      <c r="J163" s="768"/>
      <c r="K163" s="768"/>
      <c r="L163" s="768"/>
      <c r="M163" s="768"/>
      <c r="N163" s="768"/>
      <c r="O163" s="768"/>
      <c r="P163" s="768"/>
      <c r="AA163" s="744"/>
    </row>
    <row r="164" spans="1:27" s="743" customFormat="1">
      <c r="A164" s="768" t="s">
        <v>1058</v>
      </c>
      <c r="B164" s="768"/>
      <c r="C164" s="768"/>
      <c r="D164" s="768"/>
      <c r="E164" s="768"/>
      <c r="F164" s="768"/>
      <c r="G164" s="768"/>
      <c r="H164" s="768"/>
      <c r="I164" s="768"/>
      <c r="J164" s="768"/>
      <c r="K164" s="768"/>
      <c r="L164" s="768"/>
      <c r="M164" s="768"/>
      <c r="N164" s="768"/>
      <c r="O164" s="768"/>
      <c r="P164" s="768"/>
      <c r="AA164" s="744"/>
    </row>
    <row r="165" spans="1:27">
      <c r="A165" s="768" t="s">
        <v>1059</v>
      </c>
      <c r="B165" s="768"/>
      <c r="C165" s="768"/>
      <c r="D165" s="768"/>
      <c r="E165" s="768"/>
      <c r="F165" s="768"/>
      <c r="G165" s="768"/>
      <c r="H165" s="768"/>
      <c r="I165" s="768"/>
      <c r="J165" s="768"/>
      <c r="K165" s="768"/>
      <c r="L165" s="768"/>
      <c r="M165" s="768"/>
      <c r="N165" s="768"/>
      <c r="O165" s="768"/>
      <c r="P165" s="768"/>
    </row>
    <row r="166" spans="1:27">
      <c r="A166" s="768" t="s">
        <v>1060</v>
      </c>
      <c r="B166" s="768"/>
      <c r="C166" s="768"/>
      <c r="D166" s="768"/>
      <c r="E166" s="768"/>
      <c r="F166" s="768"/>
      <c r="G166" s="768"/>
      <c r="H166" s="768"/>
      <c r="I166" s="768"/>
      <c r="J166" s="768"/>
      <c r="K166" s="768"/>
      <c r="L166" s="768"/>
      <c r="M166" s="768"/>
      <c r="N166" s="768"/>
      <c r="O166" s="768"/>
      <c r="P166" s="768"/>
    </row>
    <row r="167" spans="1:27">
      <c r="A167" s="768" t="s">
        <v>1064</v>
      </c>
      <c r="B167" s="768"/>
      <c r="C167" s="768"/>
      <c r="D167" s="768"/>
      <c r="E167" s="768"/>
      <c r="F167" s="768"/>
      <c r="G167" s="768"/>
      <c r="H167" s="768"/>
      <c r="I167" s="768"/>
      <c r="J167" s="768"/>
      <c r="K167" s="768" t="s">
        <v>1063</v>
      </c>
      <c r="L167" s="768"/>
      <c r="M167" s="768"/>
      <c r="N167" s="768"/>
      <c r="O167" s="768"/>
      <c r="P167" s="768"/>
    </row>
    <row r="168" spans="1:27">
      <c r="A168" s="780" t="s">
        <v>1065</v>
      </c>
      <c r="B168" s="783"/>
      <c r="C168" s="785"/>
      <c r="D168" s="745"/>
      <c r="E168" s="780"/>
      <c r="F168" s="780"/>
      <c r="G168" s="780"/>
      <c r="H168" s="780"/>
      <c r="I168" s="780"/>
      <c r="J168" s="780"/>
      <c r="K168" s="780"/>
      <c r="L168" s="780"/>
    </row>
    <row r="169" spans="1:27">
      <c r="A169" s="780" t="s">
        <v>1066</v>
      </c>
      <c r="B169" s="783"/>
      <c r="C169" s="785"/>
      <c r="D169" s="745"/>
      <c r="E169" s="780"/>
      <c r="F169" s="780"/>
      <c r="G169" s="780"/>
      <c r="H169" s="780"/>
      <c r="I169" s="780"/>
      <c r="J169" s="780"/>
      <c r="K169" s="780"/>
      <c r="L169" s="780"/>
    </row>
    <row r="170" spans="1:27">
      <c r="A170" s="780" t="s">
        <v>1067</v>
      </c>
      <c r="B170" s="783"/>
      <c r="C170" s="785"/>
      <c r="D170" s="745"/>
      <c r="E170" s="780"/>
      <c r="F170" s="780"/>
      <c r="G170" s="780"/>
      <c r="H170" s="780"/>
      <c r="I170" s="780"/>
      <c r="J170" s="780"/>
      <c r="K170" s="780"/>
      <c r="L170" s="780"/>
    </row>
    <row r="171" spans="1:27">
      <c r="A171" s="780" t="s">
        <v>1068</v>
      </c>
      <c r="B171" s="783"/>
      <c r="C171" s="785"/>
      <c r="D171" s="745"/>
      <c r="E171" s="780"/>
      <c r="F171" s="780"/>
      <c r="G171" s="780"/>
      <c r="H171" s="780"/>
      <c r="I171" s="780"/>
      <c r="J171" s="780"/>
      <c r="K171" s="780"/>
      <c r="L171" s="780"/>
    </row>
    <row r="172" spans="1:27">
      <c r="A172" s="780" t="s">
        <v>1069</v>
      </c>
      <c r="B172" s="783"/>
      <c r="C172" s="785"/>
      <c r="D172" s="745"/>
      <c r="E172" s="780"/>
      <c r="F172" s="780"/>
      <c r="G172" s="780"/>
      <c r="H172" s="780"/>
      <c r="I172" s="780"/>
      <c r="J172" s="780"/>
      <c r="K172" s="780"/>
      <c r="L172" s="780"/>
    </row>
    <row r="173" spans="1:27">
      <c r="A173" s="780" t="s">
        <v>1070</v>
      </c>
      <c r="B173" s="783"/>
      <c r="C173" s="785"/>
      <c r="D173" s="745"/>
      <c r="E173" s="780"/>
      <c r="F173" s="780"/>
      <c r="G173" s="780"/>
      <c r="H173" s="780"/>
      <c r="I173" s="780"/>
      <c r="J173" s="780"/>
      <c r="K173" s="780"/>
      <c r="L173" s="780"/>
    </row>
    <row r="174" spans="1:27">
      <c r="A174" s="780" t="s">
        <v>1071</v>
      </c>
      <c r="B174" s="783"/>
      <c r="C174" s="785"/>
      <c r="D174" s="745"/>
      <c r="E174" s="780"/>
      <c r="F174" s="780"/>
      <c r="G174" s="780"/>
      <c r="H174" s="780"/>
      <c r="I174" s="780"/>
      <c r="J174" s="780"/>
      <c r="K174" s="780"/>
      <c r="L174" s="780"/>
    </row>
    <row r="175" spans="1:27">
      <c r="A175" s="780" t="s">
        <v>1072</v>
      </c>
      <c r="B175" s="783"/>
      <c r="C175" s="745"/>
      <c r="D175" s="780"/>
      <c r="E175" s="780"/>
      <c r="F175" s="780"/>
      <c r="G175" s="780"/>
      <c r="H175" s="780"/>
      <c r="I175" s="780"/>
      <c r="J175" s="780"/>
      <c r="K175" s="780"/>
      <c r="L175" s="780"/>
    </row>
    <row r="176" spans="1:27">
      <c r="A176" s="780" t="s">
        <v>1073</v>
      </c>
      <c r="B176" s="783"/>
      <c r="C176" s="745"/>
      <c r="D176" s="780"/>
      <c r="E176" s="780"/>
      <c r="F176" s="780"/>
      <c r="G176" s="780"/>
      <c r="H176" s="780"/>
      <c r="I176" s="780"/>
      <c r="J176" s="780"/>
      <c r="K176" s="780"/>
      <c r="L176" s="780"/>
    </row>
    <row r="177" spans="1:14" ht="15" thickBot="1">
      <c r="A177" s="746" t="s">
        <v>1074</v>
      </c>
      <c r="B177" s="747"/>
      <c r="C177" s="748"/>
      <c r="D177" s="746"/>
      <c r="E177" s="746"/>
      <c r="F177" s="746"/>
      <c r="G177" s="746"/>
      <c r="H177" s="746"/>
      <c r="I177" s="746"/>
      <c r="J177" s="746"/>
      <c r="K177" s="746"/>
      <c r="L177" s="746"/>
      <c r="M177" s="746"/>
      <c r="N177" s="746"/>
    </row>
    <row r="178" spans="1:14">
      <c r="A178" s="780" t="s">
        <v>1075</v>
      </c>
      <c r="B178" s="749"/>
      <c r="C178" s="750"/>
      <c r="D178" s="780"/>
      <c r="E178" s="780"/>
      <c r="F178" s="780"/>
      <c r="G178" s="780"/>
      <c r="H178" s="780"/>
      <c r="I178" s="780"/>
      <c r="J178" s="780"/>
      <c r="K178" s="780"/>
      <c r="L178" s="780"/>
    </row>
  </sheetData>
  <mergeCells count="27">
    <mergeCell ref="A82:K82"/>
    <mergeCell ref="A83:K83"/>
    <mergeCell ref="A84:K84"/>
    <mergeCell ref="A85:K85"/>
    <mergeCell ref="A49:D49"/>
    <mergeCell ref="C158:N158"/>
    <mergeCell ref="AB3:AM3"/>
    <mergeCell ref="D4:D5"/>
    <mergeCell ref="E4:K4"/>
    <mergeCell ref="AB19:AN19"/>
    <mergeCell ref="AB21:AB23"/>
    <mergeCell ref="AC21:AC23"/>
    <mergeCell ref="AD21:AD23"/>
    <mergeCell ref="AE21:AE23"/>
    <mergeCell ref="AF21:AF23"/>
    <mergeCell ref="AG21:AM21"/>
    <mergeCell ref="A47:D47"/>
    <mergeCell ref="AN21:AN23"/>
    <mergeCell ref="AG22:AG23"/>
    <mergeCell ref="AH22:AM22"/>
    <mergeCell ref="A42:N42"/>
    <mergeCell ref="A1:L1"/>
    <mergeCell ref="A3:A5"/>
    <mergeCell ref="B3:B5"/>
    <mergeCell ref="C3:C5"/>
    <mergeCell ref="D3:K3"/>
    <mergeCell ref="L3:L5"/>
  </mergeCells>
  <pageMargins left="0.25" right="0.25" top="0.75" bottom="0.75" header="0.3" footer="0.3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57"/>
  <sheetViews>
    <sheetView topLeftCell="L1" zoomScaleNormal="100" workbookViewId="0">
      <selection activeCell="K22" sqref="K22"/>
    </sheetView>
  </sheetViews>
  <sheetFormatPr defaultRowHeight="14.4"/>
  <cols>
    <col min="1" max="1" width="4" customWidth="1"/>
    <col min="2" max="2" width="26.88671875" customWidth="1"/>
    <col min="3" max="3" width="10.33203125" customWidth="1"/>
    <col min="4" max="4" width="23.5546875" customWidth="1"/>
    <col min="5" max="5" width="13.44140625" customWidth="1"/>
    <col min="6" max="6" width="16.5546875" customWidth="1"/>
    <col min="7" max="7" width="22.88671875" customWidth="1"/>
    <col min="8" max="8" width="17.6640625" style="799" customWidth="1"/>
  </cols>
  <sheetData>
    <row r="1" spans="1:23" ht="42" customHeight="1">
      <c r="A1" s="859" t="s">
        <v>143</v>
      </c>
      <c r="B1" s="859"/>
      <c r="C1" s="859"/>
      <c r="D1" s="859"/>
      <c r="E1" s="859"/>
      <c r="F1" s="859"/>
      <c r="G1" s="859"/>
      <c r="H1" s="859"/>
    </row>
    <row r="2" spans="1:23">
      <c r="A2" s="219"/>
      <c r="B2" s="219"/>
      <c r="C2" s="219"/>
      <c r="D2" s="219"/>
      <c r="E2" s="219"/>
      <c r="F2" s="219"/>
      <c r="G2" s="219"/>
      <c r="H2" s="807"/>
      <c r="K2" t="s">
        <v>1110</v>
      </c>
      <c r="L2" t="s">
        <v>312</v>
      </c>
      <c r="M2" t="s">
        <v>1114</v>
      </c>
      <c r="N2" t="s">
        <v>335</v>
      </c>
      <c r="O2" t="s">
        <v>60</v>
      </c>
    </row>
    <row r="3" spans="1:23" s="3" customFormat="1" ht="61.5" customHeight="1">
      <c r="A3" s="220" t="s">
        <v>20</v>
      </c>
      <c r="B3" s="220" t="s">
        <v>32</v>
      </c>
      <c r="C3" s="220" t="s">
        <v>25</v>
      </c>
      <c r="D3" s="220" t="s">
        <v>144</v>
      </c>
      <c r="E3" s="220" t="s">
        <v>33</v>
      </c>
      <c r="F3" s="220" t="s">
        <v>34</v>
      </c>
      <c r="G3" s="220" t="s">
        <v>35</v>
      </c>
      <c r="H3" s="220" t="s">
        <v>145</v>
      </c>
      <c r="K3" s="3">
        <f>COUNTIF(I5:I153,2)</f>
        <v>0</v>
      </c>
      <c r="L3" s="3">
        <f>COUNTIF(H4:H215,"успевает")</f>
        <v>152</v>
      </c>
      <c r="M3" s="3">
        <f>COUNTIF(H5:H216,M2)</f>
        <v>28</v>
      </c>
      <c r="N3" s="3">
        <f>COUNTIF(H4:H215,N2)</f>
        <v>32</v>
      </c>
      <c r="O3" s="3">
        <f>SUM(K3:N3)</f>
        <v>212</v>
      </c>
    </row>
    <row r="4" spans="1:23" s="230" customFormat="1" ht="10.199999999999999">
      <c r="A4" s="229">
        <v>1</v>
      </c>
      <c r="B4" s="229">
        <v>2</v>
      </c>
      <c r="C4" s="229">
        <v>3</v>
      </c>
      <c r="D4" s="229">
        <v>4</v>
      </c>
      <c r="E4" s="229">
        <v>5</v>
      </c>
      <c r="F4" s="229">
        <v>6</v>
      </c>
      <c r="G4" s="229">
        <v>7</v>
      </c>
      <c r="H4" s="802">
        <v>8</v>
      </c>
    </row>
    <row r="5" spans="1:23" ht="27.6">
      <c r="A5" s="344">
        <v>1</v>
      </c>
      <c r="B5" s="307" t="s">
        <v>391</v>
      </c>
      <c r="C5" s="329">
        <v>40275</v>
      </c>
      <c r="D5" s="329" t="s">
        <v>142</v>
      </c>
      <c r="E5" s="332">
        <v>2</v>
      </c>
      <c r="F5" s="406" t="s">
        <v>297</v>
      </c>
      <c r="G5" s="406" t="s">
        <v>356</v>
      </c>
      <c r="H5" s="803" t="s">
        <v>335</v>
      </c>
    </row>
    <row r="6" spans="1:23">
      <c r="A6" s="344">
        <v>2</v>
      </c>
      <c r="B6" s="307" t="s">
        <v>393</v>
      </c>
      <c r="C6" s="329">
        <v>40038</v>
      </c>
      <c r="D6" s="329" t="s">
        <v>142</v>
      </c>
      <c r="E6" s="332">
        <v>3</v>
      </c>
      <c r="F6" s="406" t="s">
        <v>297</v>
      </c>
      <c r="G6" s="406" t="s">
        <v>298</v>
      </c>
      <c r="H6" s="803" t="s">
        <v>312</v>
      </c>
    </row>
    <row r="7" spans="1:23" ht="27.6">
      <c r="A7" s="344">
        <v>3</v>
      </c>
      <c r="B7" s="307" t="s">
        <v>394</v>
      </c>
      <c r="C7" s="329">
        <v>39739</v>
      </c>
      <c r="D7" s="329" t="s">
        <v>142</v>
      </c>
      <c r="E7" s="332">
        <v>3</v>
      </c>
      <c r="F7" s="406" t="s">
        <v>297</v>
      </c>
      <c r="G7" s="406" t="s">
        <v>298</v>
      </c>
      <c r="H7" s="803" t="s">
        <v>312</v>
      </c>
      <c r="K7" t="s">
        <v>1111</v>
      </c>
      <c r="L7">
        <v>1</v>
      </c>
      <c r="M7">
        <v>2</v>
      </c>
      <c r="N7">
        <v>3</v>
      </c>
      <c r="O7">
        <v>4</v>
      </c>
      <c r="P7">
        <v>5</v>
      </c>
      <c r="Q7">
        <v>6</v>
      </c>
      <c r="R7">
        <v>7</v>
      </c>
      <c r="S7">
        <v>8</v>
      </c>
      <c r="T7">
        <v>9</v>
      </c>
      <c r="U7">
        <v>10</v>
      </c>
      <c r="V7">
        <v>11</v>
      </c>
      <c r="W7" t="s">
        <v>51</v>
      </c>
    </row>
    <row r="8" spans="1:23">
      <c r="A8" s="344">
        <v>4</v>
      </c>
      <c r="B8" s="307" t="s">
        <v>395</v>
      </c>
      <c r="C8" s="329">
        <v>40008</v>
      </c>
      <c r="D8" s="329" t="s">
        <v>142</v>
      </c>
      <c r="E8" s="332">
        <v>3</v>
      </c>
      <c r="F8" s="406" t="s">
        <v>297</v>
      </c>
      <c r="G8" s="406" t="s">
        <v>356</v>
      </c>
      <c r="H8" s="803" t="s">
        <v>1114</v>
      </c>
      <c r="K8" t="s">
        <v>1112</v>
      </c>
      <c r="L8">
        <f>COUNTIF(E5:E216,L7)</f>
        <v>0</v>
      </c>
      <c r="M8">
        <f>COUNTIF(E5:E216,M7)</f>
        <v>1</v>
      </c>
      <c r="N8">
        <f>COUNTIF(E5:E216,N7)</f>
        <v>19</v>
      </c>
      <c r="O8">
        <f>COUNTIF(E5:E216,O7)</f>
        <v>11</v>
      </c>
      <c r="P8">
        <f>COUNTIF(E5:E216,P7)</f>
        <v>4</v>
      </c>
      <c r="Q8">
        <f>COUNTIF(E5:E216,Q7)</f>
        <v>30</v>
      </c>
      <c r="R8">
        <f>COUNTIF(E5:E216,R7)</f>
        <v>26</v>
      </c>
      <c r="S8">
        <f>COUNTIF(E5:E216,S7)</f>
        <v>37</v>
      </c>
      <c r="T8">
        <f>COUNTIF(E5:E216,T7)</f>
        <v>43</v>
      </c>
      <c r="U8">
        <f>COUNTIF(E5:E216,U7)</f>
        <v>7</v>
      </c>
      <c r="V8">
        <f>COUNTIF(E5:E216,V7)</f>
        <v>34</v>
      </c>
      <c r="W8">
        <f>SUM(L8:V8)</f>
        <v>212</v>
      </c>
    </row>
    <row r="9" spans="1:23" ht="32.25" customHeight="1">
      <c r="A9" s="344">
        <v>5</v>
      </c>
      <c r="B9" s="307" t="s">
        <v>396</v>
      </c>
      <c r="C9" s="329">
        <v>39334</v>
      </c>
      <c r="D9" s="329" t="s">
        <v>142</v>
      </c>
      <c r="E9" s="332">
        <v>6</v>
      </c>
      <c r="F9" s="406" t="s">
        <v>300</v>
      </c>
      <c r="G9" s="406" t="s">
        <v>340</v>
      </c>
      <c r="H9" s="803" t="s">
        <v>312</v>
      </c>
      <c r="K9" t="s">
        <v>1113</v>
      </c>
      <c r="L9" s="541">
        <f>L8*100/1832</f>
        <v>0</v>
      </c>
      <c r="M9" s="541">
        <f>M8*100/1631</f>
        <v>6.1312078479460456E-2</v>
      </c>
      <c r="N9" s="541">
        <f>N8*100/1596</f>
        <v>1.1904761904761905</v>
      </c>
      <c r="O9" s="541">
        <f>O8*100/1507</f>
        <v>0.72992700729927007</v>
      </c>
      <c r="P9" s="541">
        <f>P8*100/1335</f>
        <v>0.29962546816479402</v>
      </c>
      <c r="Q9" s="541">
        <f>Q8*100/1272</f>
        <v>2.358490566037736</v>
      </c>
      <c r="R9" s="541">
        <f>R8*100/1255</f>
        <v>2.0717131474103585</v>
      </c>
      <c r="S9" s="541">
        <f>S8*100/1141</f>
        <v>3.2427695004382122</v>
      </c>
      <c r="T9" s="541">
        <f>T8*100/1147</f>
        <v>3.7489102005231039</v>
      </c>
      <c r="U9" s="541">
        <f>U8*100/703</f>
        <v>0.99573257467994314</v>
      </c>
      <c r="V9" s="541">
        <f>V8*100/598</f>
        <v>5.6856187290969897</v>
      </c>
      <c r="W9" s="541">
        <f>W8*100/13910</f>
        <v>1.5240833932422717</v>
      </c>
    </row>
    <row r="10" spans="1:23" ht="92.25" customHeight="1">
      <c r="A10" s="344">
        <v>6</v>
      </c>
      <c r="B10" s="307" t="s">
        <v>397</v>
      </c>
      <c r="C10" s="329">
        <v>39349</v>
      </c>
      <c r="D10" s="329" t="s">
        <v>142</v>
      </c>
      <c r="E10" s="332">
        <v>6</v>
      </c>
      <c r="F10" s="406" t="s">
        <v>398</v>
      </c>
      <c r="G10" s="406" t="s">
        <v>340</v>
      </c>
      <c r="H10" s="803" t="s">
        <v>335</v>
      </c>
    </row>
    <row r="11" spans="1:23">
      <c r="A11" s="344">
        <v>7</v>
      </c>
      <c r="B11" s="307" t="s">
        <v>399</v>
      </c>
      <c r="C11" s="329">
        <v>39116</v>
      </c>
      <c r="D11" s="329" t="s">
        <v>142</v>
      </c>
      <c r="E11" s="332">
        <v>6</v>
      </c>
      <c r="F11" s="406" t="s">
        <v>297</v>
      </c>
      <c r="G11" s="406" t="s">
        <v>340</v>
      </c>
      <c r="H11" s="803" t="s">
        <v>335</v>
      </c>
    </row>
    <row r="12" spans="1:23" ht="55.2">
      <c r="A12" s="344">
        <v>8</v>
      </c>
      <c r="B12" s="307" t="s">
        <v>400</v>
      </c>
      <c r="C12" s="329">
        <v>38946</v>
      </c>
      <c r="D12" s="329" t="s">
        <v>142</v>
      </c>
      <c r="E12" s="332">
        <v>7</v>
      </c>
      <c r="F12" s="406" t="s">
        <v>401</v>
      </c>
      <c r="G12" s="406" t="s">
        <v>349</v>
      </c>
      <c r="H12" s="803" t="s">
        <v>312</v>
      </c>
    </row>
    <row r="13" spans="1:23">
      <c r="A13" s="344">
        <v>9</v>
      </c>
      <c r="B13" s="307" t="s">
        <v>402</v>
      </c>
      <c r="C13" s="329">
        <v>38895</v>
      </c>
      <c r="D13" s="329" t="s">
        <v>142</v>
      </c>
      <c r="E13" s="332">
        <v>7</v>
      </c>
      <c r="F13" s="406" t="s">
        <v>300</v>
      </c>
      <c r="G13" s="406" t="s">
        <v>340</v>
      </c>
      <c r="H13" s="803" t="s">
        <v>312</v>
      </c>
    </row>
    <row r="14" spans="1:23" ht="41.4">
      <c r="A14" s="344">
        <v>10</v>
      </c>
      <c r="B14" s="307" t="s">
        <v>403</v>
      </c>
      <c r="C14" s="329">
        <v>38682</v>
      </c>
      <c r="D14" s="329" t="s">
        <v>142</v>
      </c>
      <c r="E14" s="332">
        <v>7</v>
      </c>
      <c r="F14" s="406" t="s">
        <v>404</v>
      </c>
      <c r="G14" s="406" t="s">
        <v>340</v>
      </c>
      <c r="H14" s="803" t="s">
        <v>312</v>
      </c>
    </row>
    <row r="15" spans="1:23" ht="41.4">
      <c r="A15" s="344">
        <v>11</v>
      </c>
      <c r="B15" s="307" t="s">
        <v>405</v>
      </c>
      <c r="C15" s="329">
        <v>38875</v>
      </c>
      <c r="D15" s="329" t="s">
        <v>142</v>
      </c>
      <c r="E15" s="332">
        <v>7</v>
      </c>
      <c r="F15" s="406" t="s">
        <v>404</v>
      </c>
      <c r="G15" s="406" t="s">
        <v>340</v>
      </c>
      <c r="H15" s="803" t="s">
        <v>312</v>
      </c>
      <c r="L15" s="799" t="s">
        <v>310</v>
      </c>
      <c r="M15" s="799" t="s">
        <v>454</v>
      </c>
      <c r="N15" s="799" t="s">
        <v>463</v>
      </c>
      <c r="O15" s="799" t="s">
        <v>531</v>
      </c>
      <c r="P15" s="799" t="s">
        <v>552</v>
      </c>
      <c r="Q15" s="799" t="s">
        <v>564</v>
      </c>
      <c r="R15" s="799" t="s">
        <v>613</v>
      </c>
      <c r="S15" s="809" t="s">
        <v>1115</v>
      </c>
      <c r="T15" s="799" t="s">
        <v>142</v>
      </c>
      <c r="U15" s="799" t="s">
        <v>51</v>
      </c>
    </row>
    <row r="16" spans="1:23" ht="27.6">
      <c r="A16" s="344">
        <v>12</v>
      </c>
      <c r="B16" s="307" t="s">
        <v>406</v>
      </c>
      <c r="C16" s="329">
        <v>38957</v>
      </c>
      <c r="D16" s="329" t="s">
        <v>142</v>
      </c>
      <c r="E16" s="332">
        <v>7</v>
      </c>
      <c r="F16" s="406" t="s">
        <v>300</v>
      </c>
      <c r="G16" s="406" t="s">
        <v>340</v>
      </c>
      <c r="H16" s="803" t="s">
        <v>312</v>
      </c>
      <c r="L16" s="799">
        <f>COUNTIF(D5:D216,L15)</f>
        <v>23</v>
      </c>
      <c r="M16" s="799">
        <f>COUNTIF(D5:D216,M15)</f>
        <v>4</v>
      </c>
      <c r="N16" s="799">
        <f>COUNTIF(D5:D216,N15)</f>
        <v>41</v>
      </c>
      <c r="O16" s="799">
        <f>COUNTIF(D5:D216,O15)</f>
        <v>12</v>
      </c>
      <c r="P16" s="799">
        <f>COUNTIF(D5:D216,P15)</f>
        <v>8</v>
      </c>
      <c r="Q16" s="799">
        <f>COUNTIF(D5:D216,Q15)</f>
        <v>35</v>
      </c>
      <c r="R16" s="799">
        <f>COUNTIF(D5:D216,R15)</f>
        <v>25</v>
      </c>
      <c r="S16" s="799">
        <f>COUNTIF(D5:D216,S15)</f>
        <v>23</v>
      </c>
      <c r="T16" s="799">
        <f>COUNTIF(D5:D216,T15)</f>
        <v>41</v>
      </c>
      <c r="U16" s="799">
        <f>SUM(L16:T16)</f>
        <v>212</v>
      </c>
    </row>
    <row r="17" spans="1:21" ht="27.6">
      <c r="A17" s="344">
        <v>13</v>
      </c>
      <c r="B17" s="307" t="s">
        <v>407</v>
      </c>
      <c r="C17" s="329">
        <v>39007</v>
      </c>
      <c r="D17" s="329" t="s">
        <v>142</v>
      </c>
      <c r="E17" s="332">
        <v>7</v>
      </c>
      <c r="F17" s="406" t="s">
        <v>408</v>
      </c>
      <c r="G17" s="406" t="s">
        <v>340</v>
      </c>
      <c r="H17" s="803" t="s">
        <v>312</v>
      </c>
      <c r="L17" s="810">
        <f>L16*100/2243</f>
        <v>1.0254123941150246</v>
      </c>
      <c r="M17" s="810">
        <f>M16*100/727</f>
        <v>0.55020632737276476</v>
      </c>
      <c r="N17" s="810">
        <f>N16*100/1881</f>
        <v>2.1796916533758637</v>
      </c>
      <c r="O17" s="810">
        <f>O16*100/1664</f>
        <v>0.72115384615384615</v>
      </c>
      <c r="P17" s="810">
        <f>P16*100/1399</f>
        <v>0.57183702644746248</v>
      </c>
      <c r="Q17" s="810">
        <f>Q16*100/1222</f>
        <v>2.8641571194762685</v>
      </c>
      <c r="R17" s="810">
        <f>R16*100/1483</f>
        <v>1.6857720836142953</v>
      </c>
      <c r="S17" s="810">
        <f>S16*100/1986</f>
        <v>1.1581067472306144</v>
      </c>
      <c r="T17" s="810">
        <f>T16*100/1305</f>
        <v>3.1417624521072796</v>
      </c>
      <c r="U17" s="810">
        <f>U16*100/13910</f>
        <v>1.5240833932422717</v>
      </c>
    </row>
    <row r="18" spans="1:21" ht="55.2">
      <c r="A18" s="344">
        <v>14</v>
      </c>
      <c r="B18" s="307" t="s">
        <v>409</v>
      </c>
      <c r="C18" s="329">
        <v>39039</v>
      </c>
      <c r="D18" s="329" t="s">
        <v>142</v>
      </c>
      <c r="E18" s="332">
        <v>7</v>
      </c>
      <c r="F18" s="406" t="s">
        <v>410</v>
      </c>
      <c r="G18" s="406" t="s">
        <v>349</v>
      </c>
      <c r="H18" s="803" t="s">
        <v>312</v>
      </c>
    </row>
    <row r="19" spans="1:21">
      <c r="A19" s="344">
        <v>15</v>
      </c>
      <c r="B19" s="307" t="s">
        <v>411</v>
      </c>
      <c r="C19" s="329">
        <v>38829</v>
      </c>
      <c r="D19" s="329" t="s">
        <v>142</v>
      </c>
      <c r="E19" s="332">
        <v>7</v>
      </c>
      <c r="F19" s="406" t="s">
        <v>412</v>
      </c>
      <c r="G19" s="406" t="s">
        <v>340</v>
      </c>
      <c r="H19" s="803" t="s">
        <v>1114</v>
      </c>
    </row>
    <row r="20" spans="1:21" ht="96.6">
      <c r="A20" s="344">
        <v>16</v>
      </c>
      <c r="B20" s="307" t="s">
        <v>413</v>
      </c>
      <c r="C20" s="329">
        <v>38348</v>
      </c>
      <c r="D20" s="329" t="s">
        <v>142</v>
      </c>
      <c r="E20" s="332">
        <v>8</v>
      </c>
      <c r="F20" s="406" t="s">
        <v>414</v>
      </c>
      <c r="G20" s="406" t="s">
        <v>349</v>
      </c>
      <c r="H20" s="803" t="s">
        <v>335</v>
      </c>
    </row>
    <row r="21" spans="1:21" ht="82.8">
      <c r="A21" s="344">
        <v>17</v>
      </c>
      <c r="B21" s="307" t="s">
        <v>415</v>
      </c>
      <c r="C21" s="329">
        <v>38425</v>
      </c>
      <c r="D21" s="329" t="s">
        <v>142</v>
      </c>
      <c r="E21" s="332">
        <v>8</v>
      </c>
      <c r="F21" s="406" t="s">
        <v>416</v>
      </c>
      <c r="G21" s="406" t="s">
        <v>349</v>
      </c>
      <c r="H21" s="803" t="s">
        <v>312</v>
      </c>
    </row>
    <row r="22" spans="1:21" ht="82.8">
      <c r="A22" s="344">
        <v>18</v>
      </c>
      <c r="B22" s="307" t="s">
        <v>417</v>
      </c>
      <c r="C22" s="329">
        <v>38572</v>
      </c>
      <c r="D22" s="329" t="s">
        <v>142</v>
      </c>
      <c r="E22" s="332">
        <v>8</v>
      </c>
      <c r="F22" s="406" t="s">
        <v>418</v>
      </c>
      <c r="G22" s="406" t="s">
        <v>349</v>
      </c>
      <c r="H22" s="803" t="s">
        <v>312</v>
      </c>
    </row>
    <row r="23" spans="1:21">
      <c r="A23" s="344">
        <v>19</v>
      </c>
      <c r="B23" s="307" t="s">
        <v>419</v>
      </c>
      <c r="C23" s="329">
        <v>38295</v>
      </c>
      <c r="D23" s="329" t="s">
        <v>142</v>
      </c>
      <c r="E23" s="332">
        <v>8</v>
      </c>
      <c r="F23" s="406" t="s">
        <v>300</v>
      </c>
      <c r="G23" s="406" t="s">
        <v>340</v>
      </c>
      <c r="H23" s="803" t="s">
        <v>312</v>
      </c>
    </row>
    <row r="24" spans="1:21" ht="55.2">
      <c r="A24" s="344">
        <v>20</v>
      </c>
      <c r="B24" s="307" t="s">
        <v>420</v>
      </c>
      <c r="C24" s="329">
        <v>38533</v>
      </c>
      <c r="D24" s="329" t="s">
        <v>142</v>
      </c>
      <c r="E24" s="332">
        <v>8</v>
      </c>
      <c r="F24" s="406" t="s">
        <v>421</v>
      </c>
      <c r="G24" s="406" t="s">
        <v>349</v>
      </c>
      <c r="H24" s="803" t="s">
        <v>312</v>
      </c>
    </row>
    <row r="25" spans="1:21" ht="55.2">
      <c r="A25" s="344">
        <v>21</v>
      </c>
      <c r="B25" s="307" t="s">
        <v>422</v>
      </c>
      <c r="C25" s="329">
        <v>38453</v>
      </c>
      <c r="D25" s="329" t="s">
        <v>142</v>
      </c>
      <c r="E25" s="332">
        <v>8</v>
      </c>
      <c r="F25" s="406" t="s">
        <v>421</v>
      </c>
      <c r="G25" s="406" t="s">
        <v>340</v>
      </c>
      <c r="H25" s="803" t="s">
        <v>312</v>
      </c>
    </row>
    <row r="26" spans="1:21" ht="27.6">
      <c r="A26" s="344">
        <v>22</v>
      </c>
      <c r="B26" s="307" t="s">
        <v>423</v>
      </c>
      <c r="C26" s="329">
        <v>37978</v>
      </c>
      <c r="D26" s="329" t="s">
        <v>142</v>
      </c>
      <c r="E26" s="332">
        <v>9</v>
      </c>
      <c r="F26" s="406" t="s">
        <v>424</v>
      </c>
      <c r="G26" s="406" t="s">
        <v>340</v>
      </c>
      <c r="H26" s="803" t="s">
        <v>312</v>
      </c>
    </row>
    <row r="27" spans="1:21" ht="27.6">
      <c r="A27" s="344">
        <v>23</v>
      </c>
      <c r="B27" s="307" t="s">
        <v>425</v>
      </c>
      <c r="C27" s="329">
        <v>38061</v>
      </c>
      <c r="D27" s="329" t="s">
        <v>142</v>
      </c>
      <c r="E27" s="332">
        <v>9</v>
      </c>
      <c r="F27" s="406" t="s">
        <v>323</v>
      </c>
      <c r="G27" s="406" t="s">
        <v>340</v>
      </c>
      <c r="H27" s="803" t="s">
        <v>312</v>
      </c>
    </row>
    <row r="28" spans="1:21" ht="55.2">
      <c r="A28" s="344">
        <v>24</v>
      </c>
      <c r="B28" s="307" t="s">
        <v>426</v>
      </c>
      <c r="C28" s="329">
        <v>37924</v>
      </c>
      <c r="D28" s="329" t="s">
        <v>142</v>
      </c>
      <c r="E28" s="332">
        <v>9</v>
      </c>
      <c r="F28" s="406" t="s">
        <v>427</v>
      </c>
      <c r="G28" s="406" t="s">
        <v>349</v>
      </c>
      <c r="H28" s="803" t="s">
        <v>312</v>
      </c>
    </row>
    <row r="29" spans="1:21" ht="27.6">
      <c r="A29" s="344">
        <v>25</v>
      </c>
      <c r="B29" s="307" t="s">
        <v>428</v>
      </c>
      <c r="C29" s="329">
        <v>38075</v>
      </c>
      <c r="D29" s="329" t="s">
        <v>142</v>
      </c>
      <c r="E29" s="332">
        <v>9</v>
      </c>
      <c r="F29" s="406" t="s">
        <v>323</v>
      </c>
      <c r="G29" s="406" t="s">
        <v>340</v>
      </c>
      <c r="H29" s="803" t="s">
        <v>312</v>
      </c>
    </row>
    <row r="30" spans="1:21" ht="41.4">
      <c r="A30" s="344">
        <v>26</v>
      </c>
      <c r="B30" s="307" t="s">
        <v>429</v>
      </c>
      <c r="C30" s="329">
        <v>38051</v>
      </c>
      <c r="D30" s="329" t="s">
        <v>142</v>
      </c>
      <c r="E30" s="332">
        <v>9</v>
      </c>
      <c r="F30" s="406" t="s">
        <v>430</v>
      </c>
      <c r="G30" s="406" t="s">
        <v>340</v>
      </c>
      <c r="H30" s="803" t="s">
        <v>312</v>
      </c>
    </row>
    <row r="31" spans="1:21" ht="27.6">
      <c r="A31" s="344">
        <v>27</v>
      </c>
      <c r="B31" s="307" t="s">
        <v>431</v>
      </c>
      <c r="C31" s="329">
        <v>38043</v>
      </c>
      <c r="D31" s="329" t="s">
        <v>142</v>
      </c>
      <c r="E31" s="332">
        <v>9</v>
      </c>
      <c r="F31" s="406" t="s">
        <v>325</v>
      </c>
      <c r="G31" s="406" t="s">
        <v>340</v>
      </c>
      <c r="H31" s="803" t="s">
        <v>312</v>
      </c>
    </row>
    <row r="32" spans="1:21" ht="27.6">
      <c r="A32" s="344">
        <v>28</v>
      </c>
      <c r="B32" s="307" t="s">
        <v>432</v>
      </c>
      <c r="C32" s="329">
        <v>37994</v>
      </c>
      <c r="D32" s="329" t="s">
        <v>142</v>
      </c>
      <c r="E32" s="332">
        <v>9</v>
      </c>
      <c r="F32" s="406" t="s">
        <v>325</v>
      </c>
      <c r="G32" s="406" t="s">
        <v>340</v>
      </c>
      <c r="H32" s="803" t="s">
        <v>312</v>
      </c>
    </row>
    <row r="33" spans="1:10">
      <c r="A33" s="344">
        <v>29</v>
      </c>
      <c r="B33" s="307" t="s">
        <v>433</v>
      </c>
      <c r="C33" s="329">
        <v>38254</v>
      </c>
      <c r="D33" s="329" t="s">
        <v>142</v>
      </c>
      <c r="E33" s="332">
        <v>9</v>
      </c>
      <c r="F33" s="406" t="s">
        <v>323</v>
      </c>
      <c r="G33" s="406" t="s">
        <v>340</v>
      </c>
      <c r="H33" s="803" t="s">
        <v>312</v>
      </c>
    </row>
    <row r="34" spans="1:10">
      <c r="A34" s="344">
        <v>30</v>
      </c>
      <c r="B34" s="307" t="s">
        <v>434</v>
      </c>
      <c r="C34" s="329">
        <v>38077</v>
      </c>
      <c r="D34" s="329" t="s">
        <v>142</v>
      </c>
      <c r="E34" s="332">
        <v>9</v>
      </c>
      <c r="F34" s="406" t="s">
        <v>323</v>
      </c>
      <c r="G34" s="406" t="s">
        <v>340</v>
      </c>
      <c r="H34" s="803" t="s">
        <v>312</v>
      </c>
    </row>
    <row r="35" spans="1:10">
      <c r="A35" s="344">
        <v>31</v>
      </c>
      <c r="B35" s="307" t="s">
        <v>435</v>
      </c>
      <c r="C35" s="329">
        <v>37499</v>
      </c>
      <c r="D35" s="329" t="s">
        <v>142</v>
      </c>
      <c r="E35" s="332">
        <v>11</v>
      </c>
      <c r="F35" s="406" t="s">
        <v>436</v>
      </c>
      <c r="G35" s="406" t="s">
        <v>340</v>
      </c>
      <c r="H35" s="803" t="s">
        <v>312</v>
      </c>
    </row>
    <row r="36" spans="1:10" ht="55.2">
      <c r="A36" s="344">
        <v>32</v>
      </c>
      <c r="B36" s="307" t="s">
        <v>437</v>
      </c>
      <c r="C36" s="329">
        <v>37501</v>
      </c>
      <c r="D36" s="329" t="s">
        <v>142</v>
      </c>
      <c r="E36" s="332">
        <v>11</v>
      </c>
      <c r="F36" s="406" t="s">
        <v>438</v>
      </c>
      <c r="G36" s="406" t="s">
        <v>340</v>
      </c>
      <c r="H36" s="803" t="s">
        <v>312</v>
      </c>
    </row>
    <row r="37" spans="1:10" ht="82.8">
      <c r="A37" s="344">
        <v>33</v>
      </c>
      <c r="B37" s="307" t="s">
        <v>439</v>
      </c>
      <c r="C37" s="329">
        <v>37522</v>
      </c>
      <c r="D37" s="329" t="s">
        <v>142</v>
      </c>
      <c r="E37" s="332">
        <v>11</v>
      </c>
      <c r="F37" s="406" t="s">
        <v>440</v>
      </c>
      <c r="G37" s="406" t="s">
        <v>340</v>
      </c>
      <c r="H37" s="803" t="s">
        <v>1114</v>
      </c>
    </row>
    <row r="38" spans="1:10" ht="41.4">
      <c r="A38" s="344">
        <v>34</v>
      </c>
      <c r="B38" s="307" t="s">
        <v>441</v>
      </c>
      <c r="C38" s="329">
        <v>37183</v>
      </c>
      <c r="D38" s="329" t="s">
        <v>142</v>
      </c>
      <c r="E38" s="332">
        <v>11</v>
      </c>
      <c r="F38" s="406" t="s">
        <v>442</v>
      </c>
      <c r="G38" s="406" t="s">
        <v>340</v>
      </c>
      <c r="H38" s="803" t="s">
        <v>312</v>
      </c>
    </row>
    <row r="39" spans="1:10" ht="27.6">
      <c r="A39" s="344">
        <v>35</v>
      </c>
      <c r="B39" s="307" t="s">
        <v>443</v>
      </c>
      <c r="C39" s="329">
        <v>37489</v>
      </c>
      <c r="D39" s="329" t="s">
        <v>142</v>
      </c>
      <c r="E39" s="332">
        <v>11</v>
      </c>
      <c r="F39" s="406" t="s">
        <v>444</v>
      </c>
      <c r="G39" s="406" t="s">
        <v>340</v>
      </c>
      <c r="H39" s="803" t="s">
        <v>312</v>
      </c>
    </row>
    <row r="40" spans="1:10" ht="15" customHeight="1">
      <c r="A40" s="344">
        <v>36</v>
      </c>
      <c r="B40" s="307" t="s">
        <v>445</v>
      </c>
      <c r="C40" s="329">
        <v>37610</v>
      </c>
      <c r="D40" s="329" t="s">
        <v>142</v>
      </c>
      <c r="E40" s="332">
        <v>11</v>
      </c>
      <c r="F40" s="406" t="s">
        <v>444</v>
      </c>
      <c r="G40" s="406" t="s">
        <v>340</v>
      </c>
      <c r="H40" s="803" t="s">
        <v>312</v>
      </c>
    </row>
    <row r="41" spans="1:10" ht="15" customHeight="1">
      <c r="A41" s="344">
        <v>37</v>
      </c>
      <c r="B41" s="307" t="s">
        <v>446</v>
      </c>
      <c r="C41" s="329">
        <v>37245</v>
      </c>
      <c r="D41" s="329" t="s">
        <v>142</v>
      </c>
      <c r="E41" s="332">
        <v>11</v>
      </c>
      <c r="F41" s="406" t="s">
        <v>447</v>
      </c>
      <c r="G41" s="406" t="s">
        <v>340</v>
      </c>
      <c r="H41" s="803" t="s">
        <v>312</v>
      </c>
    </row>
    <row r="42" spans="1:10" ht="15" customHeight="1">
      <c r="A42" s="344">
        <v>38</v>
      </c>
      <c r="B42" s="307" t="s">
        <v>448</v>
      </c>
      <c r="C42" s="329">
        <v>37297</v>
      </c>
      <c r="D42" s="329" t="s">
        <v>142</v>
      </c>
      <c r="E42" s="332">
        <v>11</v>
      </c>
      <c r="F42" s="406" t="s">
        <v>449</v>
      </c>
      <c r="G42" s="406" t="s">
        <v>340</v>
      </c>
      <c r="H42" s="803" t="s">
        <v>312</v>
      </c>
    </row>
    <row r="43" spans="1:10" ht="15" customHeight="1">
      <c r="A43" s="344">
        <v>39</v>
      </c>
      <c r="B43" s="307" t="s">
        <v>450</v>
      </c>
      <c r="C43" s="329">
        <v>37505</v>
      </c>
      <c r="D43" s="329" t="s">
        <v>142</v>
      </c>
      <c r="E43" s="332">
        <v>11</v>
      </c>
      <c r="F43" s="406" t="s">
        <v>444</v>
      </c>
      <c r="G43" s="406" t="s">
        <v>340</v>
      </c>
      <c r="H43" s="803" t="s">
        <v>312</v>
      </c>
    </row>
    <row r="44" spans="1:10" ht="15" customHeight="1">
      <c r="A44" s="344">
        <v>40</v>
      </c>
      <c r="B44" s="307" t="s">
        <v>451</v>
      </c>
      <c r="C44" s="329">
        <v>37544</v>
      </c>
      <c r="D44" s="329" t="s">
        <v>142</v>
      </c>
      <c r="E44" s="332">
        <v>11</v>
      </c>
      <c r="F44" s="406" t="s">
        <v>444</v>
      </c>
      <c r="G44" s="406" t="s">
        <v>340</v>
      </c>
      <c r="H44" s="803" t="s">
        <v>312</v>
      </c>
    </row>
    <row r="45" spans="1:10" ht="15" customHeight="1">
      <c r="A45" s="344">
        <v>41</v>
      </c>
      <c r="B45" s="307" t="s">
        <v>452</v>
      </c>
      <c r="C45" s="329">
        <v>37283</v>
      </c>
      <c r="D45" s="329" t="s">
        <v>142</v>
      </c>
      <c r="E45" s="332">
        <v>11</v>
      </c>
      <c r="F45" s="406" t="s">
        <v>442</v>
      </c>
      <c r="G45" s="406" t="s">
        <v>340</v>
      </c>
      <c r="H45" s="803" t="s">
        <v>1114</v>
      </c>
    </row>
    <row r="46" spans="1:10" ht="40.799999999999997">
      <c r="A46" s="344">
        <v>42</v>
      </c>
      <c r="B46" s="307" t="s">
        <v>296</v>
      </c>
      <c r="C46" s="329">
        <v>40460</v>
      </c>
      <c r="D46" s="329" t="s">
        <v>310</v>
      </c>
      <c r="E46" s="405">
        <v>3</v>
      </c>
      <c r="F46" s="332" t="s">
        <v>297</v>
      </c>
      <c r="G46" s="332" t="s">
        <v>298</v>
      </c>
      <c r="H46" s="803" t="s">
        <v>312</v>
      </c>
      <c r="I46" s="14"/>
      <c r="J46" s="226" t="s">
        <v>134</v>
      </c>
    </row>
    <row r="47" spans="1:10" ht="55.2">
      <c r="A47" s="344">
        <v>43</v>
      </c>
      <c r="B47" s="351" t="s">
        <v>299</v>
      </c>
      <c r="C47" s="329">
        <v>40465</v>
      </c>
      <c r="D47" s="329" t="s">
        <v>310</v>
      </c>
      <c r="E47" s="332">
        <v>3</v>
      </c>
      <c r="F47" s="332" t="s">
        <v>300</v>
      </c>
      <c r="G47" s="332" t="s">
        <v>301</v>
      </c>
      <c r="H47" s="803" t="s">
        <v>312</v>
      </c>
    </row>
    <row r="48" spans="1:10" ht="96.6">
      <c r="A48" s="344">
        <v>44</v>
      </c>
      <c r="B48" s="351" t="s">
        <v>302</v>
      </c>
      <c r="C48" s="329">
        <v>40563</v>
      </c>
      <c r="D48" s="329" t="s">
        <v>310</v>
      </c>
      <c r="E48" s="332">
        <v>3</v>
      </c>
      <c r="F48" s="332" t="s">
        <v>303</v>
      </c>
      <c r="G48" s="332" t="s">
        <v>304</v>
      </c>
      <c r="H48" s="803" t="s">
        <v>312</v>
      </c>
    </row>
    <row r="49" spans="1:8" ht="82.8">
      <c r="A49" s="344">
        <v>45</v>
      </c>
      <c r="B49" s="351" t="s">
        <v>305</v>
      </c>
      <c r="C49" s="329">
        <v>39866</v>
      </c>
      <c r="D49" s="329" t="s">
        <v>310</v>
      </c>
      <c r="E49" s="332">
        <v>4</v>
      </c>
      <c r="F49" s="332" t="s">
        <v>300</v>
      </c>
      <c r="G49" s="332" t="s">
        <v>306</v>
      </c>
      <c r="H49" s="803" t="s">
        <v>335</v>
      </c>
    </row>
    <row r="50" spans="1:8" ht="55.2">
      <c r="A50" s="344">
        <v>46</v>
      </c>
      <c r="B50" s="351" t="s">
        <v>307</v>
      </c>
      <c r="C50" s="329">
        <v>40068</v>
      </c>
      <c r="D50" s="329" t="s">
        <v>310</v>
      </c>
      <c r="E50" s="332">
        <v>4</v>
      </c>
      <c r="F50" s="332" t="s">
        <v>300</v>
      </c>
      <c r="G50" s="332" t="s">
        <v>308</v>
      </c>
      <c r="H50" s="803" t="s">
        <v>312</v>
      </c>
    </row>
    <row r="51" spans="1:8" ht="30" customHeight="1">
      <c r="A51" s="344">
        <v>47</v>
      </c>
      <c r="B51" s="328" t="s">
        <v>309</v>
      </c>
      <c r="C51" s="329">
        <v>38289</v>
      </c>
      <c r="D51" s="329" t="s">
        <v>310</v>
      </c>
      <c r="E51" s="405">
        <v>9</v>
      </c>
      <c r="F51" s="332" t="s">
        <v>311</v>
      </c>
      <c r="G51" s="332" t="s">
        <v>298</v>
      </c>
      <c r="H51" s="803" t="s">
        <v>312</v>
      </c>
    </row>
    <row r="52" spans="1:8" ht="41.4">
      <c r="A52" s="344">
        <v>48</v>
      </c>
      <c r="B52" s="328" t="s">
        <v>313</v>
      </c>
      <c r="C52" s="329">
        <v>38191</v>
      </c>
      <c r="D52" s="329" t="s">
        <v>310</v>
      </c>
      <c r="E52" s="405">
        <v>9</v>
      </c>
      <c r="F52" s="332" t="s">
        <v>314</v>
      </c>
      <c r="G52" s="332" t="s">
        <v>315</v>
      </c>
      <c r="H52" s="803" t="s">
        <v>312</v>
      </c>
    </row>
    <row r="53" spans="1:8" ht="41.4">
      <c r="A53" s="344">
        <v>49</v>
      </c>
      <c r="B53" s="328" t="s">
        <v>316</v>
      </c>
      <c r="C53" s="329">
        <v>38055</v>
      </c>
      <c r="D53" s="329" t="s">
        <v>310</v>
      </c>
      <c r="E53" s="405">
        <v>9</v>
      </c>
      <c r="F53" s="332" t="s">
        <v>317</v>
      </c>
      <c r="G53" s="332" t="s">
        <v>298</v>
      </c>
      <c r="H53" s="803" t="s">
        <v>312</v>
      </c>
    </row>
    <row r="54" spans="1:8" ht="27.6">
      <c r="A54" s="344">
        <v>50</v>
      </c>
      <c r="B54" s="328" t="s">
        <v>318</v>
      </c>
      <c r="C54" s="329">
        <v>38056</v>
      </c>
      <c r="D54" s="329" t="s">
        <v>310</v>
      </c>
      <c r="E54" s="405">
        <v>9</v>
      </c>
      <c r="F54" s="332" t="s">
        <v>319</v>
      </c>
      <c r="G54" s="332" t="s">
        <v>315</v>
      </c>
      <c r="H54" s="803" t="s">
        <v>312</v>
      </c>
    </row>
    <row r="55" spans="1:8" ht="27.6">
      <c r="A55" s="344">
        <v>51</v>
      </c>
      <c r="B55" s="328" t="s">
        <v>320</v>
      </c>
      <c r="C55" s="329">
        <v>38213</v>
      </c>
      <c r="D55" s="329" t="s">
        <v>310</v>
      </c>
      <c r="E55" s="405">
        <v>9</v>
      </c>
      <c r="F55" s="332" t="s">
        <v>321</v>
      </c>
      <c r="G55" s="332" t="s">
        <v>315</v>
      </c>
      <c r="H55" s="803" t="s">
        <v>312</v>
      </c>
    </row>
    <row r="56" spans="1:8" ht="27.6">
      <c r="A56" s="344">
        <v>52</v>
      </c>
      <c r="B56" s="328" t="s">
        <v>322</v>
      </c>
      <c r="C56" s="329">
        <v>38097</v>
      </c>
      <c r="D56" s="329" t="s">
        <v>310</v>
      </c>
      <c r="E56" s="405">
        <v>9</v>
      </c>
      <c r="F56" s="332" t="s">
        <v>323</v>
      </c>
      <c r="G56" s="332" t="s">
        <v>315</v>
      </c>
      <c r="H56" s="803" t="s">
        <v>312</v>
      </c>
    </row>
    <row r="57" spans="1:8" ht="27.6">
      <c r="A57" s="344">
        <v>53</v>
      </c>
      <c r="B57" s="328" t="s">
        <v>324</v>
      </c>
      <c r="C57" s="329">
        <v>38354</v>
      </c>
      <c r="D57" s="329" t="s">
        <v>310</v>
      </c>
      <c r="E57" s="405">
        <v>9</v>
      </c>
      <c r="F57" s="332" t="s">
        <v>325</v>
      </c>
      <c r="G57" s="332" t="s">
        <v>315</v>
      </c>
      <c r="H57" s="803" t="s">
        <v>312</v>
      </c>
    </row>
    <row r="58" spans="1:8" ht="27.6">
      <c r="A58" s="344">
        <v>54</v>
      </c>
      <c r="B58" s="328" t="s">
        <v>326</v>
      </c>
      <c r="C58" s="329">
        <v>38284</v>
      </c>
      <c r="D58" s="329" t="s">
        <v>310</v>
      </c>
      <c r="E58" s="405">
        <v>9</v>
      </c>
      <c r="F58" s="332" t="s">
        <v>327</v>
      </c>
      <c r="G58" s="332" t="s">
        <v>315</v>
      </c>
      <c r="H58" s="803" t="s">
        <v>312</v>
      </c>
    </row>
    <row r="59" spans="1:8" ht="27.6">
      <c r="A59" s="344">
        <v>55</v>
      </c>
      <c r="B59" s="328" t="s">
        <v>328</v>
      </c>
      <c r="C59" s="329">
        <v>38014</v>
      </c>
      <c r="D59" s="329" t="s">
        <v>310</v>
      </c>
      <c r="E59" s="405">
        <v>9</v>
      </c>
      <c r="F59" s="332" t="s">
        <v>329</v>
      </c>
      <c r="G59" s="332" t="s">
        <v>298</v>
      </c>
      <c r="H59" s="803" t="s">
        <v>312</v>
      </c>
    </row>
    <row r="60" spans="1:8" ht="27.6">
      <c r="A60" s="344">
        <v>56</v>
      </c>
      <c r="B60" s="328" t="s">
        <v>330</v>
      </c>
      <c r="C60" s="329">
        <v>38156</v>
      </c>
      <c r="D60" s="329" t="s">
        <v>310</v>
      </c>
      <c r="E60" s="405">
        <v>9</v>
      </c>
      <c r="F60" s="332" t="s">
        <v>331</v>
      </c>
      <c r="G60" s="332" t="s">
        <v>298</v>
      </c>
      <c r="H60" s="803" t="s">
        <v>312</v>
      </c>
    </row>
    <row r="61" spans="1:8" ht="55.2">
      <c r="A61" s="344">
        <v>57</v>
      </c>
      <c r="B61" s="307" t="s">
        <v>332</v>
      </c>
      <c r="C61" s="329">
        <v>38066</v>
      </c>
      <c r="D61" s="329" t="s">
        <v>310</v>
      </c>
      <c r="E61" s="405">
        <v>9</v>
      </c>
      <c r="F61" s="332" t="s">
        <v>333</v>
      </c>
      <c r="G61" s="332" t="s">
        <v>298</v>
      </c>
      <c r="H61" s="803" t="s">
        <v>312</v>
      </c>
    </row>
    <row r="62" spans="1:8" ht="27.6">
      <c r="A62" s="344">
        <v>58</v>
      </c>
      <c r="B62" s="307" t="s">
        <v>334</v>
      </c>
      <c r="C62" s="329">
        <v>39402</v>
      </c>
      <c r="D62" s="329" t="s">
        <v>310</v>
      </c>
      <c r="E62" s="405">
        <v>6</v>
      </c>
      <c r="F62" s="332" t="s">
        <v>300</v>
      </c>
      <c r="G62" s="332" t="s">
        <v>298</v>
      </c>
      <c r="H62" s="803" t="s">
        <v>335</v>
      </c>
    </row>
    <row r="63" spans="1:8">
      <c r="A63" s="344">
        <v>59</v>
      </c>
      <c r="B63" s="307" t="s">
        <v>336</v>
      </c>
      <c r="C63" s="329">
        <v>39107</v>
      </c>
      <c r="D63" s="329" t="s">
        <v>310</v>
      </c>
      <c r="E63" s="405">
        <v>7</v>
      </c>
      <c r="F63" s="332" t="s">
        <v>337</v>
      </c>
      <c r="G63" s="332" t="s">
        <v>298</v>
      </c>
      <c r="H63" s="803" t="s">
        <v>312</v>
      </c>
    </row>
    <row r="64" spans="1:8" ht="27.6">
      <c r="A64" s="344">
        <v>60</v>
      </c>
      <c r="B64" s="307" t="s">
        <v>338</v>
      </c>
      <c r="C64" s="329">
        <v>38202</v>
      </c>
      <c r="D64" s="329" t="s">
        <v>310</v>
      </c>
      <c r="E64" s="405">
        <v>8</v>
      </c>
      <c r="F64" s="332" t="s">
        <v>339</v>
      </c>
      <c r="G64" s="332" t="s">
        <v>340</v>
      </c>
      <c r="H64" s="803" t="s">
        <v>335</v>
      </c>
    </row>
    <row r="65" spans="1:9" ht="41.4">
      <c r="A65" s="344">
        <v>61</v>
      </c>
      <c r="B65" s="307" t="s">
        <v>341</v>
      </c>
      <c r="C65" s="329">
        <v>38548</v>
      </c>
      <c r="D65" s="329" t="s">
        <v>310</v>
      </c>
      <c r="E65" s="405">
        <v>8</v>
      </c>
      <c r="F65" s="332" t="s">
        <v>342</v>
      </c>
      <c r="G65" s="332" t="s">
        <v>340</v>
      </c>
      <c r="H65" s="804" t="s">
        <v>312</v>
      </c>
    </row>
    <row r="66" spans="1:9" ht="55.2">
      <c r="A66" s="344">
        <v>62</v>
      </c>
      <c r="B66" s="331" t="s">
        <v>343</v>
      </c>
      <c r="C66" s="329">
        <v>38303</v>
      </c>
      <c r="D66" s="329" t="s">
        <v>310</v>
      </c>
      <c r="E66" s="405">
        <v>8</v>
      </c>
      <c r="F66" s="332" t="s">
        <v>333</v>
      </c>
      <c r="G66" s="332" t="s">
        <v>344</v>
      </c>
      <c r="H66" s="804" t="s">
        <v>312</v>
      </c>
    </row>
    <row r="67" spans="1:9" ht="110.4">
      <c r="A67" s="344">
        <v>63</v>
      </c>
      <c r="B67" s="331" t="s">
        <v>345</v>
      </c>
      <c r="C67" s="329">
        <v>38089</v>
      </c>
      <c r="D67" s="329" t="s">
        <v>310</v>
      </c>
      <c r="E67" s="405">
        <v>8</v>
      </c>
      <c r="F67" s="332" t="s">
        <v>346</v>
      </c>
      <c r="G67" s="332" t="s">
        <v>344</v>
      </c>
      <c r="H67" s="803" t="s">
        <v>335</v>
      </c>
    </row>
    <row r="68" spans="1:9" ht="82.8">
      <c r="A68" s="344">
        <v>64</v>
      </c>
      <c r="B68" s="331" t="s">
        <v>347</v>
      </c>
      <c r="C68" s="329">
        <v>38029</v>
      </c>
      <c r="D68" s="329" t="s">
        <v>310</v>
      </c>
      <c r="E68" s="405">
        <v>9</v>
      </c>
      <c r="F68" s="332" t="s">
        <v>348</v>
      </c>
      <c r="G68" s="332" t="s">
        <v>349</v>
      </c>
      <c r="H68" s="804" t="s">
        <v>1114</v>
      </c>
      <c r="I68" s="333" t="s">
        <v>351</v>
      </c>
    </row>
    <row r="69" spans="1:9">
      <c r="A69" s="344">
        <v>65</v>
      </c>
      <c r="B69" s="307" t="s">
        <v>453</v>
      </c>
      <c r="C69" s="329">
        <v>39755</v>
      </c>
      <c r="D69" s="329" t="s">
        <v>454</v>
      </c>
      <c r="E69" s="405">
        <v>4</v>
      </c>
      <c r="F69" s="332" t="s">
        <v>300</v>
      </c>
      <c r="G69" s="332"/>
      <c r="H69" s="804" t="s">
        <v>1114</v>
      </c>
    </row>
    <row r="70" spans="1:9">
      <c r="A70" s="344">
        <v>66</v>
      </c>
      <c r="B70" s="351" t="s">
        <v>455</v>
      </c>
      <c r="C70" s="329">
        <v>38958</v>
      </c>
      <c r="D70" s="329" t="s">
        <v>454</v>
      </c>
      <c r="E70" s="332">
        <v>7</v>
      </c>
      <c r="F70" s="222" t="s">
        <v>297</v>
      </c>
      <c r="G70" s="222" t="s">
        <v>456</v>
      </c>
      <c r="H70" s="220" t="s">
        <v>312</v>
      </c>
    </row>
    <row r="71" spans="1:9" ht="27.6">
      <c r="A71" s="344">
        <v>67</v>
      </c>
      <c r="B71" s="351" t="s">
        <v>457</v>
      </c>
      <c r="C71" s="329">
        <v>38510</v>
      </c>
      <c r="D71" s="329" t="s">
        <v>454</v>
      </c>
      <c r="E71" s="332">
        <v>7</v>
      </c>
      <c r="F71" s="222" t="s">
        <v>458</v>
      </c>
      <c r="G71" s="222" t="s">
        <v>459</v>
      </c>
      <c r="H71" s="220" t="s">
        <v>312</v>
      </c>
    </row>
    <row r="72" spans="1:9" ht="55.2">
      <c r="A72" s="344">
        <v>68</v>
      </c>
      <c r="B72" s="351" t="s">
        <v>460</v>
      </c>
      <c r="C72" s="329">
        <v>38532</v>
      </c>
      <c r="D72" s="329" t="s">
        <v>454</v>
      </c>
      <c r="E72" s="222">
        <v>8</v>
      </c>
      <c r="F72" s="222" t="s">
        <v>461</v>
      </c>
      <c r="G72" s="222" t="s">
        <v>459</v>
      </c>
      <c r="H72" s="220" t="s">
        <v>312</v>
      </c>
    </row>
    <row r="73" spans="1:9" ht="27.6">
      <c r="A73" s="344">
        <v>69</v>
      </c>
      <c r="B73" s="222" t="s">
        <v>462</v>
      </c>
      <c r="C73" s="329">
        <v>39373</v>
      </c>
      <c r="D73" s="408" t="s">
        <v>463</v>
      </c>
      <c r="E73" s="222">
        <v>6</v>
      </c>
      <c r="F73" s="222" t="s">
        <v>297</v>
      </c>
      <c r="G73" s="222" t="s">
        <v>315</v>
      </c>
      <c r="H73" s="220" t="s">
        <v>312</v>
      </c>
    </row>
    <row r="74" spans="1:9" ht="41.4">
      <c r="A74" s="344">
        <v>70</v>
      </c>
      <c r="B74" s="409" t="s">
        <v>464</v>
      </c>
      <c r="C74" s="329">
        <v>39329</v>
      </c>
      <c r="D74" s="329" t="s">
        <v>463</v>
      </c>
      <c r="E74" s="222">
        <v>6</v>
      </c>
      <c r="F74" s="222" t="s">
        <v>370</v>
      </c>
      <c r="G74" s="222" t="s">
        <v>465</v>
      </c>
      <c r="H74" s="220" t="s">
        <v>312</v>
      </c>
    </row>
    <row r="75" spans="1:9" ht="41.4">
      <c r="A75" s="344">
        <v>71</v>
      </c>
      <c r="B75" s="409" t="s">
        <v>466</v>
      </c>
      <c r="C75" s="329">
        <v>39459</v>
      </c>
      <c r="D75" s="329" t="s">
        <v>463</v>
      </c>
      <c r="E75" s="222">
        <v>6</v>
      </c>
      <c r="F75" s="222" t="s">
        <v>467</v>
      </c>
      <c r="G75" s="222" t="s">
        <v>468</v>
      </c>
      <c r="H75" s="220" t="s">
        <v>335</v>
      </c>
    </row>
    <row r="76" spans="1:9" ht="41.4">
      <c r="A76" s="344">
        <v>72</v>
      </c>
      <c r="B76" s="409" t="s">
        <v>469</v>
      </c>
      <c r="C76" s="329">
        <v>39378</v>
      </c>
      <c r="D76" s="329" t="s">
        <v>463</v>
      </c>
      <c r="E76" s="222">
        <v>6</v>
      </c>
      <c r="F76" s="222" t="s">
        <v>467</v>
      </c>
      <c r="G76" s="222" t="s">
        <v>470</v>
      </c>
      <c r="H76" s="220" t="s">
        <v>335</v>
      </c>
    </row>
    <row r="77" spans="1:9" ht="41.4">
      <c r="A77" s="344">
        <v>73</v>
      </c>
      <c r="B77" s="409" t="s">
        <v>471</v>
      </c>
      <c r="C77" s="329">
        <v>38963</v>
      </c>
      <c r="D77" s="329" t="s">
        <v>463</v>
      </c>
      <c r="E77" s="222">
        <v>6</v>
      </c>
      <c r="F77" s="222" t="s">
        <v>467</v>
      </c>
      <c r="G77" s="222" t="s">
        <v>468</v>
      </c>
      <c r="H77" s="220" t="s">
        <v>335</v>
      </c>
    </row>
    <row r="78" spans="1:9" ht="27.6">
      <c r="A78" s="344">
        <v>74</v>
      </c>
      <c r="B78" s="409" t="s">
        <v>472</v>
      </c>
      <c r="C78" s="329">
        <v>40515</v>
      </c>
      <c r="D78" s="329" t="s">
        <v>463</v>
      </c>
      <c r="E78" s="222">
        <v>3</v>
      </c>
      <c r="F78" s="222" t="s">
        <v>300</v>
      </c>
      <c r="G78" s="222" t="s">
        <v>298</v>
      </c>
      <c r="H78" s="220" t="s">
        <v>312</v>
      </c>
    </row>
    <row r="79" spans="1:9" ht="27.6">
      <c r="A79" s="344">
        <v>75</v>
      </c>
      <c r="B79" s="409" t="s">
        <v>473</v>
      </c>
      <c r="C79" s="329">
        <v>39435</v>
      </c>
      <c r="D79" s="329" t="s">
        <v>463</v>
      </c>
      <c r="E79" s="222">
        <v>4</v>
      </c>
      <c r="F79" s="222" t="s">
        <v>474</v>
      </c>
      <c r="G79" s="222" t="s">
        <v>298</v>
      </c>
      <c r="H79" s="220" t="s">
        <v>312</v>
      </c>
    </row>
    <row r="80" spans="1:9">
      <c r="A80" s="344">
        <v>76</v>
      </c>
      <c r="B80" s="409" t="s">
        <v>475</v>
      </c>
      <c r="C80" s="329">
        <v>39988</v>
      </c>
      <c r="D80" s="329" t="s">
        <v>463</v>
      </c>
      <c r="E80" s="222">
        <v>4</v>
      </c>
      <c r="F80" s="222" t="s">
        <v>300</v>
      </c>
      <c r="G80" s="222" t="s">
        <v>298</v>
      </c>
      <c r="H80" s="220" t="s">
        <v>312</v>
      </c>
    </row>
    <row r="81" spans="1:8" ht="27.6">
      <c r="A81" s="344">
        <v>77</v>
      </c>
      <c r="B81" s="409" t="s">
        <v>476</v>
      </c>
      <c r="C81" s="329">
        <v>40116</v>
      </c>
      <c r="D81" s="329" t="s">
        <v>463</v>
      </c>
      <c r="E81" s="222">
        <v>4</v>
      </c>
      <c r="F81" s="222" t="s">
        <v>474</v>
      </c>
      <c r="G81" s="222" t="s">
        <v>298</v>
      </c>
      <c r="H81" s="220" t="s">
        <v>312</v>
      </c>
    </row>
    <row r="82" spans="1:8" ht="27.6">
      <c r="A82" s="344">
        <v>78</v>
      </c>
      <c r="B82" s="409" t="s">
        <v>477</v>
      </c>
      <c r="C82" s="329">
        <v>39216</v>
      </c>
      <c r="D82" s="329" t="s">
        <v>463</v>
      </c>
      <c r="E82" s="222">
        <v>6</v>
      </c>
      <c r="F82" s="222" t="s">
        <v>297</v>
      </c>
      <c r="G82" s="222" t="s">
        <v>315</v>
      </c>
      <c r="H82" s="220" t="s">
        <v>312</v>
      </c>
    </row>
    <row r="83" spans="1:8" ht="27.6">
      <c r="A83" s="344">
        <v>79</v>
      </c>
      <c r="B83" s="409" t="s">
        <v>478</v>
      </c>
      <c r="C83" s="329">
        <v>39417</v>
      </c>
      <c r="D83" s="329" t="s">
        <v>463</v>
      </c>
      <c r="E83" s="222">
        <v>6</v>
      </c>
      <c r="F83" s="222" t="s">
        <v>479</v>
      </c>
      <c r="G83" s="222" t="s">
        <v>315</v>
      </c>
      <c r="H83" s="220" t="s">
        <v>335</v>
      </c>
    </row>
    <row r="84" spans="1:8">
      <c r="A84" s="344">
        <v>80</v>
      </c>
      <c r="B84" s="409" t="s">
        <v>480</v>
      </c>
      <c r="C84" s="329">
        <v>39122</v>
      </c>
      <c r="D84" s="329" t="s">
        <v>463</v>
      </c>
      <c r="E84" s="222">
        <v>6</v>
      </c>
      <c r="F84" s="222" t="s">
        <v>300</v>
      </c>
      <c r="G84" s="222" t="s">
        <v>298</v>
      </c>
      <c r="H84" s="220" t="s">
        <v>312</v>
      </c>
    </row>
    <row r="85" spans="1:8" ht="27.6">
      <c r="A85" s="344">
        <v>81</v>
      </c>
      <c r="B85" s="409" t="s">
        <v>481</v>
      </c>
      <c r="C85" s="329">
        <v>39307</v>
      </c>
      <c r="D85" s="329" t="s">
        <v>463</v>
      </c>
      <c r="E85" s="222">
        <v>6</v>
      </c>
      <c r="F85" s="222" t="s">
        <v>339</v>
      </c>
      <c r="G85" s="222" t="s">
        <v>298</v>
      </c>
      <c r="H85" s="220" t="s">
        <v>312</v>
      </c>
    </row>
    <row r="86" spans="1:8" ht="27.6">
      <c r="A86" s="344">
        <v>82</v>
      </c>
      <c r="B86" s="409" t="s">
        <v>482</v>
      </c>
      <c r="C86" s="329">
        <v>39294</v>
      </c>
      <c r="D86" s="329" t="s">
        <v>463</v>
      </c>
      <c r="E86" s="222">
        <v>6</v>
      </c>
      <c r="F86" s="222" t="s">
        <v>474</v>
      </c>
      <c r="G86" s="222" t="s">
        <v>298</v>
      </c>
      <c r="H86" s="220" t="s">
        <v>312</v>
      </c>
    </row>
    <row r="87" spans="1:8" ht="41.4">
      <c r="A87" s="344">
        <v>83</v>
      </c>
      <c r="B87" s="409" t="s">
        <v>483</v>
      </c>
      <c r="C87" s="329">
        <v>39495</v>
      </c>
      <c r="D87" s="329" t="s">
        <v>463</v>
      </c>
      <c r="E87" s="222">
        <v>6</v>
      </c>
      <c r="F87" s="222" t="s">
        <v>484</v>
      </c>
      <c r="G87" s="222" t="s">
        <v>468</v>
      </c>
      <c r="H87" s="220" t="s">
        <v>335</v>
      </c>
    </row>
    <row r="88" spans="1:8" ht="27.6">
      <c r="A88" s="344">
        <v>84</v>
      </c>
      <c r="B88" s="409" t="s">
        <v>485</v>
      </c>
      <c r="C88" s="329">
        <v>39375</v>
      </c>
      <c r="D88" s="329" t="s">
        <v>463</v>
      </c>
      <c r="E88" s="222">
        <v>6</v>
      </c>
      <c r="F88" s="222" t="s">
        <v>474</v>
      </c>
      <c r="G88" s="222" t="s">
        <v>468</v>
      </c>
      <c r="H88" s="220" t="s">
        <v>335</v>
      </c>
    </row>
    <row r="89" spans="1:8" ht="27.6">
      <c r="A89" s="344">
        <v>85</v>
      </c>
      <c r="B89" s="222" t="s">
        <v>486</v>
      </c>
      <c r="C89" s="329">
        <v>39368</v>
      </c>
      <c r="D89" s="329" t="s">
        <v>463</v>
      </c>
      <c r="E89" s="222">
        <v>6</v>
      </c>
      <c r="F89" s="222" t="s">
        <v>474</v>
      </c>
      <c r="G89" s="222" t="s">
        <v>298</v>
      </c>
      <c r="H89" s="220" t="s">
        <v>335</v>
      </c>
    </row>
    <row r="90" spans="1:8" ht="27.6">
      <c r="A90" s="344">
        <v>86</v>
      </c>
      <c r="B90" s="222" t="s">
        <v>487</v>
      </c>
      <c r="C90" s="329">
        <v>39368</v>
      </c>
      <c r="D90" s="329" t="s">
        <v>463</v>
      </c>
      <c r="E90" s="222">
        <v>6</v>
      </c>
      <c r="F90" s="222" t="s">
        <v>474</v>
      </c>
      <c r="G90" s="222" t="s">
        <v>298</v>
      </c>
      <c r="H90" s="220" t="s">
        <v>335</v>
      </c>
    </row>
    <row r="91" spans="1:8" ht="27.6">
      <c r="A91" s="344">
        <v>87</v>
      </c>
      <c r="B91" s="222" t="s">
        <v>488</v>
      </c>
      <c r="C91" s="329">
        <v>38766</v>
      </c>
      <c r="D91" s="329" t="s">
        <v>463</v>
      </c>
      <c r="E91" s="222">
        <v>7</v>
      </c>
      <c r="F91" s="222" t="s">
        <v>297</v>
      </c>
      <c r="G91" s="222" t="s">
        <v>298</v>
      </c>
      <c r="H91" s="220" t="s">
        <v>312</v>
      </c>
    </row>
    <row r="92" spans="1:8" ht="41.4">
      <c r="A92" s="344">
        <v>88</v>
      </c>
      <c r="B92" s="222" t="s">
        <v>489</v>
      </c>
      <c r="C92" s="329">
        <v>38560</v>
      </c>
      <c r="D92" s="329" t="s">
        <v>463</v>
      </c>
      <c r="E92" s="222">
        <v>7</v>
      </c>
      <c r="F92" s="222" t="s">
        <v>490</v>
      </c>
      <c r="G92" s="222" t="s">
        <v>315</v>
      </c>
      <c r="H92" s="220" t="s">
        <v>312</v>
      </c>
    </row>
    <row r="93" spans="1:8" ht="27.6">
      <c r="A93" s="344">
        <v>89</v>
      </c>
      <c r="B93" s="222" t="s">
        <v>491</v>
      </c>
      <c r="C93" s="329">
        <v>38477</v>
      </c>
      <c r="D93" s="329" t="s">
        <v>463</v>
      </c>
      <c r="E93" s="222">
        <v>8</v>
      </c>
      <c r="F93" s="222" t="s">
        <v>329</v>
      </c>
      <c r="G93" s="222" t="s">
        <v>298</v>
      </c>
      <c r="H93" s="220" t="s">
        <v>312</v>
      </c>
    </row>
    <row r="94" spans="1:8" ht="55.2">
      <c r="A94" s="344">
        <v>90</v>
      </c>
      <c r="B94" s="222" t="s">
        <v>492</v>
      </c>
      <c r="C94" s="329">
        <v>38573</v>
      </c>
      <c r="D94" s="329" t="s">
        <v>463</v>
      </c>
      <c r="E94" s="222">
        <v>8</v>
      </c>
      <c r="F94" s="222" t="s">
        <v>493</v>
      </c>
      <c r="G94" s="222" t="s">
        <v>470</v>
      </c>
      <c r="H94" s="220" t="s">
        <v>335</v>
      </c>
    </row>
    <row r="95" spans="1:8" ht="27.6">
      <c r="A95" s="344">
        <v>91</v>
      </c>
      <c r="B95" s="222" t="s">
        <v>494</v>
      </c>
      <c r="C95" s="329">
        <v>38529</v>
      </c>
      <c r="D95" s="329" t="s">
        <v>463</v>
      </c>
      <c r="E95" s="222">
        <v>8</v>
      </c>
      <c r="F95" s="222" t="s">
        <v>325</v>
      </c>
      <c r="G95" s="222" t="s">
        <v>298</v>
      </c>
      <c r="H95" s="220" t="s">
        <v>312</v>
      </c>
    </row>
    <row r="96" spans="1:8" ht="27.6">
      <c r="A96" s="344">
        <v>92</v>
      </c>
      <c r="B96" s="222" t="s">
        <v>495</v>
      </c>
      <c r="C96" s="329">
        <v>38478</v>
      </c>
      <c r="D96" s="329" t="s">
        <v>463</v>
      </c>
      <c r="E96" s="222">
        <v>8</v>
      </c>
      <c r="F96" s="222" t="s">
        <v>325</v>
      </c>
      <c r="G96" s="222" t="s">
        <v>315</v>
      </c>
      <c r="H96" s="220" t="s">
        <v>312</v>
      </c>
    </row>
    <row r="97" spans="1:8" ht="55.2">
      <c r="A97" s="344">
        <v>93</v>
      </c>
      <c r="B97" s="222" t="s">
        <v>496</v>
      </c>
      <c r="C97" s="329">
        <v>38649</v>
      </c>
      <c r="D97" s="329" t="s">
        <v>463</v>
      </c>
      <c r="E97" s="222">
        <v>8</v>
      </c>
      <c r="F97" s="222" t="s">
        <v>497</v>
      </c>
      <c r="G97" s="222" t="s">
        <v>468</v>
      </c>
      <c r="H97" s="220" t="s">
        <v>335</v>
      </c>
    </row>
    <row r="98" spans="1:8" ht="55.2">
      <c r="A98" s="344">
        <v>94</v>
      </c>
      <c r="B98" s="222" t="s">
        <v>498</v>
      </c>
      <c r="C98" s="329">
        <v>38325</v>
      </c>
      <c r="D98" s="329" t="s">
        <v>463</v>
      </c>
      <c r="E98" s="222">
        <v>8</v>
      </c>
      <c r="F98" s="222" t="s">
        <v>497</v>
      </c>
      <c r="G98" s="222" t="s">
        <v>468</v>
      </c>
      <c r="H98" s="220" t="s">
        <v>335</v>
      </c>
    </row>
    <row r="99" spans="1:8" ht="69">
      <c r="A99" s="344">
        <v>95</v>
      </c>
      <c r="B99" s="222" t="s">
        <v>499</v>
      </c>
      <c r="C99" s="329">
        <v>38422</v>
      </c>
      <c r="D99" s="329" t="s">
        <v>463</v>
      </c>
      <c r="E99" s="222">
        <v>8</v>
      </c>
      <c r="F99" s="222" t="s">
        <v>500</v>
      </c>
      <c r="G99" s="222" t="s">
        <v>459</v>
      </c>
      <c r="H99" s="803" t="s">
        <v>1114</v>
      </c>
    </row>
    <row r="100" spans="1:8" ht="27.6">
      <c r="A100" s="344">
        <v>96</v>
      </c>
      <c r="B100" s="222" t="s">
        <v>501</v>
      </c>
      <c r="C100" s="329">
        <v>37993</v>
      </c>
      <c r="D100" s="329" t="s">
        <v>463</v>
      </c>
      <c r="E100" s="222">
        <v>9</v>
      </c>
      <c r="F100" s="222" t="s">
        <v>321</v>
      </c>
      <c r="G100" s="222" t="s">
        <v>315</v>
      </c>
      <c r="H100" s="220" t="s">
        <v>312</v>
      </c>
    </row>
    <row r="101" spans="1:8">
      <c r="A101" s="344">
        <v>97</v>
      </c>
      <c r="B101" s="222" t="s">
        <v>502</v>
      </c>
      <c r="C101" s="329">
        <v>37971</v>
      </c>
      <c r="D101" s="329" t="s">
        <v>463</v>
      </c>
      <c r="E101" s="222">
        <v>9</v>
      </c>
      <c r="F101" s="222" t="s">
        <v>321</v>
      </c>
      <c r="G101" s="222" t="s">
        <v>298</v>
      </c>
      <c r="H101" s="220" t="s">
        <v>312</v>
      </c>
    </row>
    <row r="102" spans="1:8">
      <c r="A102" s="344">
        <v>98</v>
      </c>
      <c r="B102" s="222" t="s">
        <v>503</v>
      </c>
      <c r="C102" s="353">
        <v>38197</v>
      </c>
      <c r="D102" s="329" t="s">
        <v>463</v>
      </c>
      <c r="E102" s="222">
        <v>9</v>
      </c>
      <c r="F102" s="222" t="s">
        <v>504</v>
      </c>
      <c r="G102" s="222" t="s">
        <v>298</v>
      </c>
      <c r="H102" s="220" t="s">
        <v>312</v>
      </c>
    </row>
    <row r="103" spans="1:8" ht="27.6">
      <c r="A103" s="344">
        <v>99</v>
      </c>
      <c r="B103" s="222" t="s">
        <v>505</v>
      </c>
      <c r="C103" s="410" t="s">
        <v>506</v>
      </c>
      <c r="D103" s="329" t="s">
        <v>463</v>
      </c>
      <c r="E103" s="222">
        <v>9</v>
      </c>
      <c r="F103" s="222" t="s">
        <v>323</v>
      </c>
      <c r="G103" s="222" t="s">
        <v>298</v>
      </c>
      <c r="H103" s="220" t="s">
        <v>312</v>
      </c>
    </row>
    <row r="104" spans="1:8" ht="27.6">
      <c r="A104" s="344">
        <v>100</v>
      </c>
      <c r="B104" s="222" t="s">
        <v>507</v>
      </c>
      <c r="C104" s="411" t="s">
        <v>508</v>
      </c>
      <c r="D104" s="329" t="s">
        <v>463</v>
      </c>
      <c r="E104" s="222">
        <v>9</v>
      </c>
      <c r="F104" s="222" t="s">
        <v>325</v>
      </c>
      <c r="G104" s="222" t="s">
        <v>298</v>
      </c>
      <c r="H104" s="220" t="s">
        <v>312</v>
      </c>
    </row>
    <row r="105" spans="1:8" ht="27.6">
      <c r="A105" s="344">
        <v>101</v>
      </c>
      <c r="B105" s="222" t="s">
        <v>509</v>
      </c>
      <c r="C105" s="411" t="s">
        <v>510</v>
      </c>
      <c r="D105" s="329" t="s">
        <v>463</v>
      </c>
      <c r="E105" s="222">
        <v>9</v>
      </c>
      <c r="F105" s="222" t="s">
        <v>325</v>
      </c>
      <c r="G105" s="222" t="s">
        <v>298</v>
      </c>
      <c r="H105" s="220" t="s">
        <v>312</v>
      </c>
    </row>
    <row r="106" spans="1:8" ht="27.6">
      <c r="A106" s="344">
        <v>102</v>
      </c>
      <c r="B106" s="222" t="s">
        <v>511</v>
      </c>
      <c r="C106" s="412" t="s">
        <v>512</v>
      </c>
      <c r="D106" s="329" t="s">
        <v>463</v>
      </c>
      <c r="E106" s="222">
        <v>9</v>
      </c>
      <c r="F106" s="222" t="s">
        <v>325</v>
      </c>
      <c r="G106" s="222" t="s">
        <v>298</v>
      </c>
      <c r="H106" s="220" t="s">
        <v>312</v>
      </c>
    </row>
    <row r="107" spans="1:8" ht="82.8">
      <c r="A107" s="344">
        <v>103</v>
      </c>
      <c r="B107" s="222" t="s">
        <v>513</v>
      </c>
      <c r="C107" s="411" t="s">
        <v>514</v>
      </c>
      <c r="D107" s="329" t="s">
        <v>463</v>
      </c>
      <c r="E107" s="222">
        <v>9</v>
      </c>
      <c r="F107" s="222" t="s">
        <v>515</v>
      </c>
      <c r="G107" s="222" t="s">
        <v>298</v>
      </c>
      <c r="H107" s="803" t="s">
        <v>1114</v>
      </c>
    </row>
    <row r="108" spans="1:8" ht="55.2">
      <c r="A108" s="344">
        <v>104</v>
      </c>
      <c r="B108" s="222" t="s">
        <v>516</v>
      </c>
      <c r="C108" s="413" t="s">
        <v>517</v>
      </c>
      <c r="D108" s="329" t="s">
        <v>463</v>
      </c>
      <c r="E108" s="222">
        <v>9</v>
      </c>
      <c r="F108" s="222" t="s">
        <v>518</v>
      </c>
      <c r="G108" s="222" t="s">
        <v>315</v>
      </c>
      <c r="H108" s="220" t="s">
        <v>312</v>
      </c>
    </row>
    <row r="109" spans="1:8">
      <c r="A109" s="344">
        <v>105</v>
      </c>
      <c r="B109" s="222" t="s">
        <v>519</v>
      </c>
      <c r="C109" s="411" t="s">
        <v>520</v>
      </c>
      <c r="D109" s="329" t="s">
        <v>463</v>
      </c>
      <c r="E109" s="222">
        <v>11</v>
      </c>
      <c r="F109" s="222" t="s">
        <v>321</v>
      </c>
      <c r="G109" s="222" t="s">
        <v>298</v>
      </c>
      <c r="H109" s="220" t="s">
        <v>312</v>
      </c>
    </row>
    <row r="110" spans="1:8" ht="27.6">
      <c r="A110" s="344">
        <v>106</v>
      </c>
      <c r="B110" s="222" t="s">
        <v>521</v>
      </c>
      <c r="C110" s="411" t="s">
        <v>522</v>
      </c>
      <c r="D110" s="329" t="s">
        <v>463</v>
      </c>
      <c r="E110" s="222">
        <v>11</v>
      </c>
      <c r="F110" s="222" t="s">
        <v>339</v>
      </c>
      <c r="G110" s="222" t="s">
        <v>298</v>
      </c>
      <c r="H110" s="220" t="s">
        <v>312</v>
      </c>
    </row>
    <row r="111" spans="1:8" ht="55.2">
      <c r="A111" s="344">
        <v>107</v>
      </c>
      <c r="B111" s="222" t="s">
        <v>523</v>
      </c>
      <c r="C111" s="411" t="s">
        <v>524</v>
      </c>
      <c r="D111" s="329" t="s">
        <v>463</v>
      </c>
      <c r="E111" s="222">
        <v>11</v>
      </c>
      <c r="F111" s="222" t="s">
        <v>421</v>
      </c>
      <c r="G111" s="222" t="s">
        <v>525</v>
      </c>
      <c r="H111" s="803" t="s">
        <v>1114</v>
      </c>
    </row>
    <row r="112" spans="1:8" ht="41.4">
      <c r="A112" s="344">
        <v>108</v>
      </c>
      <c r="B112" s="222" t="s">
        <v>526</v>
      </c>
      <c r="C112" s="411" t="s">
        <v>527</v>
      </c>
      <c r="D112" s="329" t="s">
        <v>463</v>
      </c>
      <c r="E112" s="222">
        <v>11</v>
      </c>
      <c r="F112" s="222" t="s">
        <v>342</v>
      </c>
      <c r="G112" s="222" t="s">
        <v>315</v>
      </c>
      <c r="H112" s="220" t="s">
        <v>312</v>
      </c>
    </row>
    <row r="113" spans="1:8" ht="27.6">
      <c r="A113" s="344">
        <v>109</v>
      </c>
      <c r="B113" s="222" t="s">
        <v>528</v>
      </c>
      <c r="C113" s="411" t="s">
        <v>529</v>
      </c>
      <c r="D113" s="329" t="s">
        <v>463</v>
      </c>
      <c r="E113" s="222">
        <v>11</v>
      </c>
      <c r="F113" s="222" t="s">
        <v>325</v>
      </c>
      <c r="G113" s="222" t="s">
        <v>315</v>
      </c>
      <c r="H113" s="220" t="s">
        <v>312</v>
      </c>
    </row>
    <row r="114" spans="1:8" ht="27.6">
      <c r="A114" s="344">
        <v>110</v>
      </c>
      <c r="B114" s="328" t="s">
        <v>530</v>
      </c>
      <c r="C114" s="329">
        <v>38499</v>
      </c>
      <c r="D114" s="408" t="s">
        <v>531</v>
      </c>
      <c r="E114" s="330">
        <v>8</v>
      </c>
      <c r="F114" s="222" t="s">
        <v>532</v>
      </c>
      <c r="G114" s="222" t="s">
        <v>459</v>
      </c>
      <c r="H114" s="220" t="s">
        <v>312</v>
      </c>
    </row>
    <row r="115" spans="1:8" ht="41.4">
      <c r="A115" s="344">
        <v>111</v>
      </c>
      <c r="B115" s="328" t="s">
        <v>533</v>
      </c>
      <c r="C115" s="329">
        <v>38673</v>
      </c>
      <c r="D115" s="329" t="s">
        <v>531</v>
      </c>
      <c r="E115" s="330">
        <v>8</v>
      </c>
      <c r="F115" s="222" t="s">
        <v>534</v>
      </c>
      <c r="G115" s="222" t="s">
        <v>459</v>
      </c>
      <c r="H115" s="220" t="s">
        <v>312</v>
      </c>
    </row>
    <row r="116" spans="1:8" ht="41.4">
      <c r="A116" s="344">
        <v>112</v>
      </c>
      <c r="B116" s="328" t="s">
        <v>535</v>
      </c>
      <c r="C116" s="329">
        <v>38527</v>
      </c>
      <c r="D116" s="329" t="s">
        <v>531</v>
      </c>
      <c r="E116" s="330">
        <v>8</v>
      </c>
      <c r="F116" s="222" t="s">
        <v>534</v>
      </c>
      <c r="G116" s="222" t="s">
        <v>459</v>
      </c>
      <c r="H116" s="220" t="s">
        <v>312</v>
      </c>
    </row>
    <row r="117" spans="1:8" ht="41.4">
      <c r="A117" s="344">
        <v>113</v>
      </c>
      <c r="B117" s="328" t="s">
        <v>536</v>
      </c>
      <c r="C117" s="329">
        <v>38466</v>
      </c>
      <c r="D117" s="329" t="s">
        <v>531</v>
      </c>
      <c r="E117" s="330">
        <v>8</v>
      </c>
      <c r="F117" s="222" t="s">
        <v>534</v>
      </c>
      <c r="G117" s="222" t="s">
        <v>459</v>
      </c>
      <c r="H117" s="220" t="s">
        <v>312</v>
      </c>
    </row>
    <row r="118" spans="1:8" ht="41.4">
      <c r="A118" s="344">
        <v>114</v>
      </c>
      <c r="B118" s="328" t="s">
        <v>537</v>
      </c>
      <c r="C118" s="329">
        <v>38683</v>
      </c>
      <c r="D118" s="329" t="s">
        <v>531</v>
      </c>
      <c r="E118" s="330">
        <v>8</v>
      </c>
      <c r="F118" s="222" t="s">
        <v>534</v>
      </c>
      <c r="G118" s="222" t="s">
        <v>459</v>
      </c>
      <c r="H118" s="220" t="s">
        <v>312</v>
      </c>
    </row>
    <row r="119" spans="1:8" ht="41.4">
      <c r="A119" s="344">
        <v>115</v>
      </c>
      <c r="B119" s="328" t="s">
        <v>538</v>
      </c>
      <c r="C119" s="329">
        <v>38833</v>
      </c>
      <c r="D119" s="329" t="s">
        <v>531</v>
      </c>
      <c r="E119" s="330">
        <v>10</v>
      </c>
      <c r="F119" s="222" t="s">
        <v>534</v>
      </c>
      <c r="G119" s="222" t="s">
        <v>459</v>
      </c>
      <c r="H119" s="220" t="s">
        <v>312</v>
      </c>
    </row>
    <row r="120" spans="1:8" ht="55.2">
      <c r="A120" s="344">
        <v>116</v>
      </c>
      <c r="B120" s="328" t="s">
        <v>539</v>
      </c>
      <c r="C120" s="329">
        <v>37212</v>
      </c>
      <c r="D120" s="329" t="s">
        <v>531</v>
      </c>
      <c r="E120" s="330">
        <v>10</v>
      </c>
      <c r="F120" s="222" t="s">
        <v>540</v>
      </c>
      <c r="G120" s="222" t="s">
        <v>340</v>
      </c>
      <c r="H120" s="803" t="s">
        <v>1114</v>
      </c>
    </row>
    <row r="121" spans="1:8" ht="110.4">
      <c r="A121" s="344">
        <v>117</v>
      </c>
      <c r="B121" s="328" t="s">
        <v>541</v>
      </c>
      <c r="C121" s="329">
        <v>37474</v>
      </c>
      <c r="D121" s="329" t="s">
        <v>531</v>
      </c>
      <c r="E121" s="330">
        <v>10</v>
      </c>
      <c r="F121" s="222" t="s">
        <v>542</v>
      </c>
      <c r="G121" s="222" t="s">
        <v>340</v>
      </c>
      <c r="H121" s="803" t="s">
        <v>1114</v>
      </c>
    </row>
    <row r="122" spans="1:8" ht="55.2">
      <c r="A122" s="344">
        <v>118</v>
      </c>
      <c r="B122" s="328" t="s">
        <v>543</v>
      </c>
      <c r="C122" s="329">
        <v>37248</v>
      </c>
      <c r="D122" s="329" t="s">
        <v>531</v>
      </c>
      <c r="E122" s="330">
        <v>10</v>
      </c>
      <c r="F122" s="222" t="s">
        <v>544</v>
      </c>
      <c r="G122" s="222" t="s">
        <v>340</v>
      </c>
      <c r="H122" s="803" t="s">
        <v>1114</v>
      </c>
    </row>
    <row r="123" spans="1:8" ht="62.4">
      <c r="A123" s="344">
        <v>119</v>
      </c>
      <c r="B123" s="328" t="s">
        <v>545</v>
      </c>
      <c r="C123" s="329">
        <v>37421</v>
      </c>
      <c r="D123" s="329" t="s">
        <v>531</v>
      </c>
      <c r="E123" s="330">
        <v>10</v>
      </c>
      <c r="F123" s="414" t="s">
        <v>546</v>
      </c>
      <c r="G123" s="222" t="s">
        <v>344</v>
      </c>
      <c r="H123" s="220" t="s">
        <v>312</v>
      </c>
    </row>
    <row r="124" spans="1:8" ht="96.6">
      <c r="A124" s="344">
        <v>120</v>
      </c>
      <c r="B124" s="328" t="s">
        <v>547</v>
      </c>
      <c r="C124" s="329">
        <v>37436</v>
      </c>
      <c r="D124" s="329" t="s">
        <v>531</v>
      </c>
      <c r="E124" s="330">
        <v>10</v>
      </c>
      <c r="F124" s="222" t="s">
        <v>548</v>
      </c>
      <c r="G124" s="222" t="s">
        <v>344</v>
      </c>
      <c r="H124" s="220" t="s">
        <v>312</v>
      </c>
    </row>
    <row r="125" spans="1:8" ht="96.6">
      <c r="A125" s="344">
        <v>121</v>
      </c>
      <c r="B125" s="328" t="s">
        <v>549</v>
      </c>
      <c r="C125" s="329">
        <v>37481</v>
      </c>
      <c r="D125" s="329" t="s">
        <v>531</v>
      </c>
      <c r="E125" s="330">
        <v>10</v>
      </c>
      <c r="F125" s="222" t="s">
        <v>550</v>
      </c>
      <c r="G125" s="222" t="s">
        <v>344</v>
      </c>
      <c r="H125" s="220" t="s">
        <v>312</v>
      </c>
    </row>
    <row r="126" spans="1:8" ht="27.6">
      <c r="A126" s="344">
        <v>122</v>
      </c>
      <c r="B126" s="307" t="s">
        <v>551</v>
      </c>
      <c r="C126" s="329">
        <v>38012</v>
      </c>
      <c r="D126" s="408" t="s">
        <v>552</v>
      </c>
      <c r="E126" s="405">
        <v>9</v>
      </c>
      <c r="F126" s="406" t="s">
        <v>553</v>
      </c>
      <c r="G126" s="406" t="s">
        <v>340</v>
      </c>
      <c r="H126" s="220" t="s">
        <v>312</v>
      </c>
    </row>
    <row r="127" spans="1:8" ht="55.2">
      <c r="A127" s="344">
        <v>123</v>
      </c>
      <c r="B127" s="351" t="s">
        <v>554</v>
      </c>
      <c r="C127" s="329">
        <v>38029</v>
      </c>
      <c r="D127" s="329" t="s">
        <v>552</v>
      </c>
      <c r="E127" s="332">
        <v>9</v>
      </c>
      <c r="F127" s="406" t="s">
        <v>555</v>
      </c>
      <c r="G127" s="406" t="s">
        <v>340</v>
      </c>
      <c r="H127" s="220" t="s">
        <v>312</v>
      </c>
    </row>
    <row r="128" spans="1:8" ht="55.2">
      <c r="A128" s="344">
        <v>124</v>
      </c>
      <c r="B128" s="351" t="s">
        <v>556</v>
      </c>
      <c r="C128" s="329">
        <v>38166</v>
      </c>
      <c r="D128" s="329" t="s">
        <v>552</v>
      </c>
      <c r="E128" s="332">
        <v>9</v>
      </c>
      <c r="F128" s="406" t="s">
        <v>555</v>
      </c>
      <c r="G128" s="406" t="s">
        <v>340</v>
      </c>
      <c r="H128" s="220" t="s">
        <v>312</v>
      </c>
    </row>
    <row r="129" spans="1:8" ht="27.6">
      <c r="A129" s="344">
        <v>125</v>
      </c>
      <c r="B129" s="351" t="s">
        <v>557</v>
      </c>
      <c r="C129" s="329">
        <v>38282</v>
      </c>
      <c r="D129" s="329" t="s">
        <v>552</v>
      </c>
      <c r="E129" s="222">
        <v>9</v>
      </c>
      <c r="F129" s="307" t="s">
        <v>325</v>
      </c>
      <c r="G129" s="307" t="s">
        <v>340</v>
      </c>
      <c r="H129" s="220" t="s">
        <v>312</v>
      </c>
    </row>
    <row r="130" spans="1:8" ht="96.6">
      <c r="A130" s="344">
        <v>126</v>
      </c>
      <c r="B130" s="351" t="s">
        <v>558</v>
      </c>
      <c r="C130" s="329">
        <v>38155</v>
      </c>
      <c r="D130" s="329" t="s">
        <v>552</v>
      </c>
      <c r="E130" s="222">
        <v>9</v>
      </c>
      <c r="F130" s="307" t="s">
        <v>559</v>
      </c>
      <c r="G130" s="307" t="s">
        <v>340</v>
      </c>
      <c r="H130" s="220" t="s">
        <v>312</v>
      </c>
    </row>
    <row r="131" spans="1:8" ht="27.6">
      <c r="A131" s="344">
        <v>127</v>
      </c>
      <c r="B131" s="351" t="s">
        <v>560</v>
      </c>
      <c r="C131" s="353">
        <v>38265</v>
      </c>
      <c r="D131" s="329" t="s">
        <v>552</v>
      </c>
      <c r="E131" s="222">
        <v>9</v>
      </c>
      <c r="F131" s="307" t="s">
        <v>325</v>
      </c>
      <c r="G131" s="307" t="s">
        <v>340</v>
      </c>
      <c r="H131" s="220" t="s">
        <v>312</v>
      </c>
    </row>
    <row r="132" spans="1:8" ht="27.6">
      <c r="A132" s="344">
        <v>128</v>
      </c>
      <c r="B132" s="307" t="s">
        <v>561</v>
      </c>
      <c r="C132" s="354">
        <v>38611</v>
      </c>
      <c r="D132" s="329" t="s">
        <v>552</v>
      </c>
      <c r="E132" s="222">
        <v>8</v>
      </c>
      <c r="F132" s="307" t="s">
        <v>325</v>
      </c>
      <c r="G132" s="307" t="s">
        <v>340</v>
      </c>
      <c r="H132" s="220" t="s">
        <v>312</v>
      </c>
    </row>
    <row r="133" spans="1:8" ht="27.6">
      <c r="A133" s="344">
        <v>129</v>
      </c>
      <c r="B133" s="307" t="s">
        <v>562</v>
      </c>
      <c r="C133" s="354">
        <v>38903</v>
      </c>
      <c r="D133" s="329" t="s">
        <v>552</v>
      </c>
      <c r="E133" s="222">
        <v>6</v>
      </c>
      <c r="F133" s="307" t="s">
        <v>339</v>
      </c>
      <c r="G133" s="307"/>
      <c r="H133" s="803" t="s">
        <v>1114</v>
      </c>
    </row>
    <row r="134" spans="1:8" ht="27.6">
      <c r="A134" s="344">
        <v>130</v>
      </c>
      <c r="B134" s="343" t="s">
        <v>563</v>
      </c>
      <c r="C134" s="415">
        <v>40074</v>
      </c>
      <c r="D134" s="808" t="s">
        <v>564</v>
      </c>
      <c r="E134" s="416">
        <v>3</v>
      </c>
      <c r="F134" s="345" t="s">
        <v>565</v>
      </c>
      <c r="G134" s="417" t="s">
        <v>459</v>
      </c>
      <c r="H134" s="805" t="s">
        <v>335</v>
      </c>
    </row>
    <row r="135" spans="1:8" ht="41.4">
      <c r="A135" s="344">
        <v>131</v>
      </c>
      <c r="B135" s="346" t="s">
        <v>566</v>
      </c>
      <c r="C135" s="418">
        <v>40625</v>
      </c>
      <c r="D135" s="808" t="s">
        <v>564</v>
      </c>
      <c r="E135" s="419">
        <v>3</v>
      </c>
      <c r="F135" s="347" t="s">
        <v>567</v>
      </c>
      <c r="G135" s="407" t="s">
        <v>340</v>
      </c>
      <c r="H135" s="806" t="s">
        <v>312</v>
      </c>
    </row>
    <row r="136" spans="1:8" ht="41.4">
      <c r="A136" s="344">
        <v>132</v>
      </c>
      <c r="B136" s="346" t="s">
        <v>568</v>
      </c>
      <c r="C136" s="418">
        <v>40295</v>
      </c>
      <c r="D136" s="808" t="s">
        <v>564</v>
      </c>
      <c r="E136" s="419">
        <v>3</v>
      </c>
      <c r="F136" s="347" t="s">
        <v>567</v>
      </c>
      <c r="G136" s="407" t="s">
        <v>340</v>
      </c>
      <c r="H136" s="806" t="s">
        <v>312</v>
      </c>
    </row>
    <row r="137" spans="1:8" ht="27.6">
      <c r="A137" s="344">
        <v>133</v>
      </c>
      <c r="B137" s="346" t="s">
        <v>569</v>
      </c>
      <c r="C137" s="418">
        <v>40387</v>
      </c>
      <c r="D137" s="808" t="s">
        <v>564</v>
      </c>
      <c r="E137" s="419">
        <v>3</v>
      </c>
      <c r="F137" s="347" t="s">
        <v>565</v>
      </c>
      <c r="G137" s="407" t="s">
        <v>459</v>
      </c>
      <c r="H137" s="806" t="s">
        <v>312</v>
      </c>
    </row>
    <row r="138" spans="1:8" ht="27.6">
      <c r="A138" s="344">
        <v>134</v>
      </c>
      <c r="B138" s="346" t="s">
        <v>570</v>
      </c>
      <c r="C138" s="418">
        <v>39576</v>
      </c>
      <c r="D138" s="808" t="s">
        <v>564</v>
      </c>
      <c r="E138" s="419">
        <v>3</v>
      </c>
      <c r="F138" s="347"/>
      <c r="G138" s="407"/>
      <c r="H138" s="806" t="s">
        <v>1114</v>
      </c>
    </row>
    <row r="139" spans="1:8" ht="69">
      <c r="A139" s="344">
        <v>135</v>
      </c>
      <c r="B139" s="346" t="s">
        <v>571</v>
      </c>
      <c r="C139" s="418">
        <v>39851</v>
      </c>
      <c r="D139" s="808" t="s">
        <v>564</v>
      </c>
      <c r="E139" s="419">
        <v>3</v>
      </c>
      <c r="F139" s="347" t="s">
        <v>572</v>
      </c>
      <c r="G139" s="407" t="s">
        <v>459</v>
      </c>
      <c r="H139" s="806" t="s">
        <v>335</v>
      </c>
    </row>
    <row r="140" spans="1:8" ht="41.4">
      <c r="A140" s="344">
        <v>136</v>
      </c>
      <c r="B140" s="348" t="s">
        <v>573</v>
      </c>
      <c r="C140" s="420">
        <v>40372</v>
      </c>
      <c r="D140" s="808" t="s">
        <v>564</v>
      </c>
      <c r="E140" s="419">
        <v>3</v>
      </c>
      <c r="F140" s="347" t="s">
        <v>574</v>
      </c>
      <c r="G140" s="407"/>
      <c r="H140" s="803" t="s">
        <v>1114</v>
      </c>
    </row>
    <row r="141" spans="1:8" ht="26.4">
      <c r="A141" s="344">
        <v>137</v>
      </c>
      <c r="B141" s="349" t="s">
        <v>575</v>
      </c>
      <c r="C141" s="421">
        <v>39843</v>
      </c>
      <c r="D141" s="808" t="s">
        <v>564</v>
      </c>
      <c r="E141" s="423">
        <v>3</v>
      </c>
      <c r="F141" s="350" t="s">
        <v>565</v>
      </c>
      <c r="G141" s="422" t="s">
        <v>459</v>
      </c>
      <c r="H141" s="806" t="s">
        <v>312</v>
      </c>
    </row>
    <row r="142" spans="1:8" ht="27.6">
      <c r="A142" s="344">
        <v>138</v>
      </c>
      <c r="B142" s="348" t="s">
        <v>577</v>
      </c>
      <c r="C142" s="420">
        <v>39833</v>
      </c>
      <c r="D142" s="808" t="s">
        <v>564</v>
      </c>
      <c r="E142" s="419">
        <v>4</v>
      </c>
      <c r="F142" s="347" t="s">
        <v>565</v>
      </c>
      <c r="G142" s="407" t="s">
        <v>344</v>
      </c>
      <c r="H142" s="806" t="s">
        <v>312</v>
      </c>
    </row>
    <row r="143" spans="1:8" ht="41.4">
      <c r="A143" s="344">
        <v>139</v>
      </c>
      <c r="B143" s="348" t="s">
        <v>578</v>
      </c>
      <c r="C143" s="420">
        <v>39426</v>
      </c>
      <c r="D143" s="808" t="s">
        <v>564</v>
      </c>
      <c r="E143" s="419">
        <v>4</v>
      </c>
      <c r="F143" s="347" t="s">
        <v>567</v>
      </c>
      <c r="G143" s="407" t="s">
        <v>459</v>
      </c>
      <c r="H143" s="803" t="s">
        <v>1114</v>
      </c>
    </row>
    <row r="144" spans="1:8" ht="29.25" customHeight="1">
      <c r="A144" s="344">
        <v>140</v>
      </c>
      <c r="B144" s="348" t="s">
        <v>579</v>
      </c>
      <c r="C144" s="420">
        <v>39741</v>
      </c>
      <c r="D144" s="808" t="s">
        <v>564</v>
      </c>
      <c r="E144" s="419">
        <v>5</v>
      </c>
      <c r="F144" s="347" t="s">
        <v>565</v>
      </c>
      <c r="G144" s="407" t="s">
        <v>459</v>
      </c>
      <c r="H144" s="806" t="s">
        <v>312</v>
      </c>
    </row>
    <row r="145" spans="1:8" ht="62.25" customHeight="1">
      <c r="A145" s="344">
        <v>141</v>
      </c>
      <c r="B145" s="348" t="s">
        <v>580</v>
      </c>
      <c r="C145" s="420">
        <v>39433</v>
      </c>
      <c r="D145" s="808" t="s">
        <v>564</v>
      </c>
      <c r="E145" s="419">
        <v>5</v>
      </c>
      <c r="F145" s="347" t="s">
        <v>567</v>
      </c>
      <c r="G145" s="407" t="s">
        <v>344</v>
      </c>
      <c r="H145" s="806" t="s">
        <v>312</v>
      </c>
    </row>
    <row r="146" spans="1:8" ht="33" customHeight="1">
      <c r="A146" s="344">
        <v>142</v>
      </c>
      <c r="B146" s="348" t="s">
        <v>581</v>
      </c>
      <c r="C146" s="420">
        <v>38867</v>
      </c>
      <c r="D146" s="808" t="s">
        <v>564</v>
      </c>
      <c r="E146" s="419">
        <v>5</v>
      </c>
      <c r="F146" s="347" t="s">
        <v>565</v>
      </c>
      <c r="G146" s="407"/>
      <c r="H146" s="803" t="s">
        <v>1114</v>
      </c>
    </row>
    <row r="147" spans="1:8" ht="31.5" customHeight="1">
      <c r="A147" s="344">
        <v>143</v>
      </c>
      <c r="B147" s="348" t="s">
        <v>582</v>
      </c>
      <c r="C147" s="420">
        <v>39196</v>
      </c>
      <c r="D147" s="808" t="s">
        <v>564</v>
      </c>
      <c r="E147" s="419">
        <v>5</v>
      </c>
      <c r="F147" s="347" t="s">
        <v>565</v>
      </c>
      <c r="G147" s="407" t="s">
        <v>344</v>
      </c>
      <c r="H147" s="806" t="s">
        <v>312</v>
      </c>
    </row>
    <row r="148" spans="1:8" ht="30.75" customHeight="1">
      <c r="A148" s="344">
        <v>144</v>
      </c>
      <c r="B148" s="348" t="s">
        <v>583</v>
      </c>
      <c r="C148" s="420">
        <v>39293</v>
      </c>
      <c r="D148" s="808" t="s">
        <v>564</v>
      </c>
      <c r="E148" s="419">
        <v>6</v>
      </c>
      <c r="F148" s="347" t="s">
        <v>565</v>
      </c>
      <c r="G148" s="407" t="s">
        <v>459</v>
      </c>
      <c r="H148" s="806" t="s">
        <v>312</v>
      </c>
    </row>
    <row r="149" spans="1:8" ht="33.75" customHeight="1">
      <c r="A149" s="344">
        <v>145</v>
      </c>
      <c r="B149" s="348" t="s">
        <v>584</v>
      </c>
      <c r="C149" s="420">
        <v>39360</v>
      </c>
      <c r="D149" s="808" t="s">
        <v>564</v>
      </c>
      <c r="E149" s="419">
        <v>6</v>
      </c>
      <c r="F149" s="347" t="s">
        <v>565</v>
      </c>
      <c r="G149" s="407" t="s">
        <v>459</v>
      </c>
      <c r="H149" s="806" t="s">
        <v>312</v>
      </c>
    </row>
    <row r="150" spans="1:8" ht="27.6">
      <c r="A150" s="344">
        <v>146</v>
      </c>
      <c r="B150" s="348" t="s">
        <v>585</v>
      </c>
      <c r="C150" s="420">
        <v>38930</v>
      </c>
      <c r="D150" s="808" t="s">
        <v>564</v>
      </c>
      <c r="E150" s="419">
        <v>7</v>
      </c>
      <c r="F150" s="347" t="s">
        <v>586</v>
      </c>
      <c r="G150" s="407" t="s">
        <v>459</v>
      </c>
      <c r="H150" s="806" t="s">
        <v>312</v>
      </c>
    </row>
    <row r="151" spans="1:8" ht="27.6">
      <c r="A151" s="344">
        <v>147</v>
      </c>
      <c r="B151" s="348" t="s">
        <v>587</v>
      </c>
      <c r="C151" s="420">
        <v>38797</v>
      </c>
      <c r="D151" s="808" t="s">
        <v>564</v>
      </c>
      <c r="E151" s="419">
        <v>7</v>
      </c>
      <c r="F151" s="347" t="s">
        <v>588</v>
      </c>
      <c r="G151" s="407"/>
      <c r="H151" s="803" t="s">
        <v>1114</v>
      </c>
    </row>
    <row r="152" spans="1:8" ht="27.6">
      <c r="A152" s="344">
        <v>148</v>
      </c>
      <c r="B152" s="348" t="s">
        <v>589</v>
      </c>
      <c r="C152" s="420">
        <v>38910</v>
      </c>
      <c r="D152" s="808" t="s">
        <v>564</v>
      </c>
      <c r="E152" s="419">
        <v>7</v>
      </c>
      <c r="F152" s="347" t="s">
        <v>590</v>
      </c>
      <c r="G152" s="407" t="s">
        <v>344</v>
      </c>
      <c r="H152" s="806" t="s">
        <v>312</v>
      </c>
    </row>
    <row r="153" spans="1:8" ht="27.6">
      <c r="A153" s="344">
        <v>149</v>
      </c>
      <c r="B153" s="348" t="s">
        <v>591</v>
      </c>
      <c r="C153" s="420">
        <v>38797</v>
      </c>
      <c r="D153" s="808" t="s">
        <v>564</v>
      </c>
      <c r="E153" s="419">
        <v>7</v>
      </c>
      <c r="F153" s="347" t="s">
        <v>565</v>
      </c>
      <c r="G153" s="407"/>
      <c r="H153" s="803" t="s">
        <v>1114</v>
      </c>
    </row>
    <row r="154" spans="1:8" ht="27.6">
      <c r="A154" s="344">
        <v>150</v>
      </c>
      <c r="B154" s="348" t="s">
        <v>592</v>
      </c>
      <c r="C154" s="420">
        <v>38275</v>
      </c>
      <c r="D154" s="808" t="s">
        <v>564</v>
      </c>
      <c r="E154" s="419">
        <v>7</v>
      </c>
      <c r="F154" s="347" t="s">
        <v>565</v>
      </c>
      <c r="G154" s="407" t="s">
        <v>459</v>
      </c>
      <c r="H154" s="803" t="s">
        <v>1114</v>
      </c>
    </row>
    <row r="155" spans="1:8">
      <c r="A155" s="344">
        <v>151</v>
      </c>
      <c r="B155" s="348" t="s">
        <v>593</v>
      </c>
      <c r="C155" s="420">
        <v>38610</v>
      </c>
      <c r="D155" s="808" t="s">
        <v>564</v>
      </c>
      <c r="E155" s="419">
        <v>7</v>
      </c>
      <c r="F155" s="347" t="s">
        <v>590</v>
      </c>
      <c r="G155" s="407" t="s">
        <v>459</v>
      </c>
      <c r="H155" s="806" t="s">
        <v>312</v>
      </c>
    </row>
    <row r="156" spans="1:8" ht="27.6">
      <c r="A156" s="344">
        <v>152</v>
      </c>
      <c r="B156" s="348" t="s">
        <v>594</v>
      </c>
      <c r="C156" s="420">
        <v>38303</v>
      </c>
      <c r="D156" s="808" t="s">
        <v>564</v>
      </c>
      <c r="E156" s="419">
        <v>8</v>
      </c>
      <c r="F156" s="347" t="s">
        <v>595</v>
      </c>
      <c r="G156" s="407" t="s">
        <v>459</v>
      </c>
      <c r="H156" s="806" t="s">
        <v>312</v>
      </c>
    </row>
    <row r="157" spans="1:8" ht="44.25" customHeight="1">
      <c r="A157" s="344">
        <v>153</v>
      </c>
      <c r="B157" s="348" t="s">
        <v>596</v>
      </c>
      <c r="C157" s="420">
        <v>38453</v>
      </c>
      <c r="D157" s="808" t="s">
        <v>564</v>
      </c>
      <c r="E157" s="419">
        <v>8</v>
      </c>
      <c r="F157" s="347" t="s">
        <v>597</v>
      </c>
      <c r="G157" s="407"/>
      <c r="H157" s="803" t="s">
        <v>1114</v>
      </c>
    </row>
    <row r="158" spans="1:8" ht="31.5" customHeight="1">
      <c r="A158" s="344">
        <v>154</v>
      </c>
      <c r="B158" s="348" t="s">
        <v>598</v>
      </c>
      <c r="C158" s="420">
        <v>38315</v>
      </c>
      <c r="D158" s="808" t="s">
        <v>564</v>
      </c>
      <c r="E158" s="419">
        <v>8</v>
      </c>
      <c r="F158" s="347" t="s">
        <v>595</v>
      </c>
      <c r="G158" s="407" t="s">
        <v>459</v>
      </c>
      <c r="H158" s="806" t="s">
        <v>312</v>
      </c>
    </row>
    <row r="159" spans="1:8" ht="27.6">
      <c r="A159" s="344">
        <v>155</v>
      </c>
      <c r="B159" s="348" t="s">
        <v>599</v>
      </c>
      <c r="C159" s="420">
        <v>38378</v>
      </c>
      <c r="D159" s="808" t="s">
        <v>564</v>
      </c>
      <c r="E159" s="419">
        <v>8</v>
      </c>
      <c r="F159" s="347" t="s">
        <v>600</v>
      </c>
      <c r="G159" s="407" t="s">
        <v>340</v>
      </c>
      <c r="H159" s="806" t="s">
        <v>335</v>
      </c>
    </row>
    <row r="160" spans="1:8" ht="29.25" customHeight="1">
      <c r="A160" s="344">
        <v>156</v>
      </c>
      <c r="B160" s="348" t="s">
        <v>601</v>
      </c>
      <c r="C160" s="420">
        <v>38515</v>
      </c>
      <c r="D160" s="808" t="s">
        <v>564</v>
      </c>
      <c r="E160" s="419">
        <v>8</v>
      </c>
      <c r="F160" s="347" t="s">
        <v>595</v>
      </c>
      <c r="G160" s="407" t="s">
        <v>459</v>
      </c>
      <c r="H160" s="806" t="s">
        <v>312</v>
      </c>
    </row>
    <row r="161" spans="1:8" ht="27.6">
      <c r="A161" s="344">
        <v>157</v>
      </c>
      <c r="B161" s="348" t="s">
        <v>602</v>
      </c>
      <c r="C161" s="420">
        <v>38460</v>
      </c>
      <c r="D161" s="808" t="s">
        <v>564</v>
      </c>
      <c r="E161" s="419">
        <v>8</v>
      </c>
      <c r="F161" s="347" t="s">
        <v>595</v>
      </c>
      <c r="G161" s="407" t="s">
        <v>459</v>
      </c>
      <c r="H161" s="806" t="s">
        <v>312</v>
      </c>
    </row>
    <row r="162" spans="1:8" ht="27.6">
      <c r="A162" s="344">
        <v>158</v>
      </c>
      <c r="B162" s="348" t="s">
        <v>603</v>
      </c>
      <c r="C162" s="420">
        <v>38569</v>
      </c>
      <c r="D162" s="808" t="s">
        <v>564</v>
      </c>
      <c r="E162" s="419">
        <v>8</v>
      </c>
      <c r="F162" s="347" t="s">
        <v>595</v>
      </c>
      <c r="G162" s="407" t="s">
        <v>459</v>
      </c>
      <c r="H162" s="806" t="s">
        <v>312</v>
      </c>
    </row>
    <row r="163" spans="1:8" ht="27.6">
      <c r="A163" s="344">
        <v>159</v>
      </c>
      <c r="B163" s="348" t="s">
        <v>604</v>
      </c>
      <c r="C163" s="420">
        <v>38543</v>
      </c>
      <c r="D163" s="808" t="s">
        <v>564</v>
      </c>
      <c r="E163" s="419">
        <v>8</v>
      </c>
      <c r="F163" s="347" t="s">
        <v>595</v>
      </c>
      <c r="G163" s="407" t="s">
        <v>459</v>
      </c>
      <c r="H163" s="806" t="s">
        <v>312</v>
      </c>
    </row>
    <row r="164" spans="1:8" ht="41.4">
      <c r="A164" s="344">
        <v>160</v>
      </c>
      <c r="B164" s="348" t="s">
        <v>605</v>
      </c>
      <c r="C164" s="420">
        <v>38179</v>
      </c>
      <c r="D164" s="808" t="s">
        <v>564</v>
      </c>
      <c r="E164" s="419">
        <v>9</v>
      </c>
      <c r="F164" s="347" t="s">
        <v>597</v>
      </c>
      <c r="G164" s="407" t="s">
        <v>344</v>
      </c>
      <c r="H164" s="803" t="s">
        <v>1114</v>
      </c>
    </row>
    <row r="165" spans="1:8" ht="27.6">
      <c r="A165" s="344">
        <v>161</v>
      </c>
      <c r="B165" s="348" t="s">
        <v>606</v>
      </c>
      <c r="C165" s="420">
        <v>38540</v>
      </c>
      <c r="D165" s="808" t="s">
        <v>564</v>
      </c>
      <c r="E165" s="419">
        <v>9</v>
      </c>
      <c r="F165" s="347" t="s">
        <v>358</v>
      </c>
      <c r="G165" s="407" t="s">
        <v>340</v>
      </c>
      <c r="H165" s="806" t="s">
        <v>312</v>
      </c>
    </row>
    <row r="166" spans="1:8" ht="45.75" customHeight="1">
      <c r="A166" s="344">
        <v>162</v>
      </c>
      <c r="B166" s="348" t="s">
        <v>607</v>
      </c>
      <c r="C166" s="420">
        <v>37950</v>
      </c>
      <c r="D166" s="808" t="s">
        <v>564</v>
      </c>
      <c r="E166" s="419">
        <v>9</v>
      </c>
      <c r="F166" s="347" t="s">
        <v>597</v>
      </c>
      <c r="G166" s="407" t="s">
        <v>459</v>
      </c>
      <c r="H166" s="806" t="s">
        <v>312</v>
      </c>
    </row>
    <row r="167" spans="1:8" ht="45.75" customHeight="1">
      <c r="A167" s="344">
        <v>163</v>
      </c>
      <c r="B167" s="348" t="s">
        <v>608</v>
      </c>
      <c r="C167" s="420">
        <v>38230</v>
      </c>
      <c r="D167" s="808" t="s">
        <v>564</v>
      </c>
      <c r="E167" s="419">
        <v>9</v>
      </c>
      <c r="F167" s="347" t="s">
        <v>597</v>
      </c>
      <c r="G167" s="407" t="s">
        <v>344</v>
      </c>
      <c r="H167" s="806" t="s">
        <v>312</v>
      </c>
    </row>
    <row r="168" spans="1:8" ht="92.25" customHeight="1">
      <c r="A168" s="344">
        <v>164</v>
      </c>
      <c r="B168" s="348" t="s">
        <v>609</v>
      </c>
      <c r="C168" s="420">
        <v>37466</v>
      </c>
      <c r="D168" s="808" t="s">
        <v>564</v>
      </c>
      <c r="E168" s="419">
        <v>11</v>
      </c>
      <c r="F168" s="347" t="s">
        <v>610</v>
      </c>
      <c r="G168" s="407" t="s">
        <v>340</v>
      </c>
      <c r="H168" s="806" t="s">
        <v>312</v>
      </c>
    </row>
    <row r="169" spans="1:8" ht="15.75" customHeight="1">
      <c r="A169" s="344">
        <v>165</v>
      </c>
      <c r="B169" s="307" t="s">
        <v>612</v>
      </c>
      <c r="C169" s="329">
        <v>39825</v>
      </c>
      <c r="D169" s="329" t="s">
        <v>613</v>
      </c>
      <c r="E169" s="330">
        <v>4</v>
      </c>
      <c r="F169" s="307" t="s">
        <v>297</v>
      </c>
      <c r="G169" s="307" t="s">
        <v>298</v>
      </c>
      <c r="H169" s="806" t="s">
        <v>312</v>
      </c>
    </row>
    <row r="170" spans="1:8" ht="41.4">
      <c r="A170" s="344">
        <v>166</v>
      </c>
      <c r="B170" s="351" t="s">
        <v>614</v>
      </c>
      <c r="C170" s="329">
        <v>40047</v>
      </c>
      <c r="D170" s="329" t="s">
        <v>613</v>
      </c>
      <c r="E170" s="222">
        <v>3</v>
      </c>
      <c r="F170" s="307" t="s">
        <v>615</v>
      </c>
      <c r="G170" s="307" t="s">
        <v>616</v>
      </c>
      <c r="H170" s="220" t="s">
        <v>335</v>
      </c>
    </row>
    <row r="171" spans="1:8" ht="30.75" customHeight="1">
      <c r="A171" s="344">
        <v>167</v>
      </c>
      <c r="B171" s="351" t="s">
        <v>617</v>
      </c>
      <c r="C171" s="329">
        <v>40493</v>
      </c>
      <c r="D171" s="329" t="s">
        <v>613</v>
      </c>
      <c r="E171" s="222">
        <v>3</v>
      </c>
      <c r="F171" s="307" t="s">
        <v>474</v>
      </c>
      <c r="G171" s="307" t="s">
        <v>618</v>
      </c>
      <c r="H171" s="806" t="s">
        <v>312</v>
      </c>
    </row>
    <row r="172" spans="1:8" ht="30" customHeight="1">
      <c r="A172" s="344">
        <v>168</v>
      </c>
      <c r="B172" s="351" t="s">
        <v>619</v>
      </c>
      <c r="C172" s="329">
        <v>39056</v>
      </c>
      <c r="D172" s="329" t="s">
        <v>613</v>
      </c>
      <c r="E172" s="222">
        <v>6</v>
      </c>
      <c r="F172" s="307" t="s">
        <v>458</v>
      </c>
      <c r="G172" s="307" t="s">
        <v>620</v>
      </c>
      <c r="H172" s="806" t="s">
        <v>312</v>
      </c>
    </row>
    <row r="173" spans="1:8">
      <c r="A173" s="344">
        <v>169</v>
      </c>
      <c r="B173" s="351" t="s">
        <v>622</v>
      </c>
      <c r="C173" s="329">
        <v>39089</v>
      </c>
      <c r="D173" s="329" t="s">
        <v>613</v>
      </c>
      <c r="E173" s="222">
        <v>6</v>
      </c>
      <c r="F173" s="307" t="s">
        <v>623</v>
      </c>
      <c r="G173" s="307" t="s">
        <v>620</v>
      </c>
      <c r="H173" s="220" t="s">
        <v>335</v>
      </c>
    </row>
    <row r="174" spans="1:8">
      <c r="A174" s="344">
        <v>170</v>
      </c>
      <c r="B174" s="351" t="s">
        <v>624</v>
      </c>
      <c r="C174" s="329">
        <v>39436</v>
      </c>
      <c r="D174" s="329" t="s">
        <v>613</v>
      </c>
      <c r="E174" s="222">
        <v>6</v>
      </c>
      <c r="F174" s="307" t="s">
        <v>625</v>
      </c>
      <c r="G174" s="307" t="s">
        <v>456</v>
      </c>
      <c r="H174" s="220" t="s">
        <v>335</v>
      </c>
    </row>
    <row r="175" spans="1:8" ht="27.6">
      <c r="A175" s="344">
        <v>171</v>
      </c>
      <c r="B175" s="351" t="s">
        <v>626</v>
      </c>
      <c r="C175" s="329">
        <v>39107</v>
      </c>
      <c r="D175" s="329" t="s">
        <v>613</v>
      </c>
      <c r="E175" s="222">
        <v>6</v>
      </c>
      <c r="F175" s="307" t="s">
        <v>623</v>
      </c>
      <c r="G175" s="307" t="s">
        <v>456</v>
      </c>
      <c r="H175" s="220" t="s">
        <v>312</v>
      </c>
    </row>
    <row r="176" spans="1:8" ht="52.8">
      <c r="A176" s="344">
        <v>172</v>
      </c>
      <c r="B176" s="351" t="s">
        <v>627</v>
      </c>
      <c r="C176" s="329">
        <v>39025</v>
      </c>
      <c r="D176" s="329" t="s">
        <v>613</v>
      </c>
      <c r="E176" s="222">
        <v>7</v>
      </c>
      <c r="F176" s="307" t="s">
        <v>623</v>
      </c>
      <c r="G176" s="352" t="s">
        <v>628</v>
      </c>
      <c r="H176" s="220" t="s">
        <v>312</v>
      </c>
    </row>
    <row r="177" spans="1:8" ht="27.6">
      <c r="A177" s="344">
        <v>173</v>
      </c>
      <c r="B177" s="351" t="s">
        <v>629</v>
      </c>
      <c r="C177" s="353">
        <v>38522</v>
      </c>
      <c r="D177" s="329" t="s">
        <v>613</v>
      </c>
      <c r="E177" s="222">
        <v>8</v>
      </c>
      <c r="F177" s="307" t="s">
        <v>623</v>
      </c>
      <c r="G177" s="307" t="s">
        <v>620</v>
      </c>
      <c r="H177" s="220" t="s">
        <v>335</v>
      </c>
    </row>
    <row r="178" spans="1:8" ht="27.6">
      <c r="A178" s="344">
        <v>174</v>
      </c>
      <c r="B178" s="351" t="s">
        <v>630</v>
      </c>
      <c r="C178" s="353">
        <v>37414</v>
      </c>
      <c r="D178" s="329" t="s">
        <v>613</v>
      </c>
      <c r="E178" s="222">
        <v>11</v>
      </c>
      <c r="F178" s="307" t="s">
        <v>297</v>
      </c>
      <c r="G178" s="307" t="s">
        <v>456</v>
      </c>
      <c r="H178" s="220" t="s">
        <v>312</v>
      </c>
    </row>
    <row r="179" spans="1:8" ht="27.6">
      <c r="A179" s="344">
        <v>175</v>
      </c>
      <c r="B179" s="351" t="s">
        <v>631</v>
      </c>
      <c r="C179" s="353">
        <v>37274</v>
      </c>
      <c r="D179" s="329" t="s">
        <v>613</v>
      </c>
      <c r="E179" s="222">
        <v>11</v>
      </c>
      <c r="F179" s="307" t="s">
        <v>297</v>
      </c>
      <c r="G179" s="307" t="s">
        <v>456</v>
      </c>
      <c r="H179" s="220" t="s">
        <v>312</v>
      </c>
    </row>
    <row r="180" spans="1:8" ht="27.6">
      <c r="A180" s="344">
        <v>176</v>
      </c>
      <c r="B180" s="351" t="s">
        <v>632</v>
      </c>
      <c r="C180" s="353">
        <v>37553</v>
      </c>
      <c r="D180" s="329" t="s">
        <v>613</v>
      </c>
      <c r="E180" s="222">
        <v>11</v>
      </c>
      <c r="F180" s="307" t="s">
        <v>297</v>
      </c>
      <c r="G180" s="307" t="s">
        <v>456</v>
      </c>
      <c r="H180" s="220" t="s">
        <v>312</v>
      </c>
    </row>
    <row r="181" spans="1:8">
      <c r="A181" s="344">
        <v>177</v>
      </c>
      <c r="B181" s="351" t="s">
        <v>633</v>
      </c>
      <c r="C181" s="353">
        <v>37532</v>
      </c>
      <c r="D181" s="329" t="s">
        <v>613</v>
      </c>
      <c r="E181" s="222">
        <v>11</v>
      </c>
      <c r="F181" s="307" t="s">
        <v>297</v>
      </c>
      <c r="G181" s="307" t="s">
        <v>456</v>
      </c>
      <c r="H181" s="220" t="s">
        <v>312</v>
      </c>
    </row>
    <row r="182" spans="1:8" ht="27.6">
      <c r="A182" s="344">
        <v>178</v>
      </c>
      <c r="B182" s="351" t="s">
        <v>634</v>
      </c>
      <c r="C182" s="353">
        <v>37575</v>
      </c>
      <c r="D182" s="329" t="s">
        <v>613</v>
      </c>
      <c r="E182" s="222">
        <v>11</v>
      </c>
      <c r="F182" s="307" t="s">
        <v>297</v>
      </c>
      <c r="G182" s="307" t="s">
        <v>456</v>
      </c>
      <c r="H182" s="220" t="s">
        <v>312</v>
      </c>
    </row>
    <row r="183" spans="1:8">
      <c r="A183" s="344">
        <v>179</v>
      </c>
      <c r="B183" s="351" t="s">
        <v>635</v>
      </c>
      <c r="C183" s="353">
        <v>37256</v>
      </c>
      <c r="D183" s="329" t="s">
        <v>613</v>
      </c>
      <c r="E183" s="222">
        <v>11</v>
      </c>
      <c r="F183" s="307" t="s">
        <v>297</v>
      </c>
      <c r="G183" s="307" t="s">
        <v>456</v>
      </c>
      <c r="H183" s="220" t="s">
        <v>312</v>
      </c>
    </row>
    <row r="184" spans="1:8" ht="27.6">
      <c r="A184" s="344">
        <v>180</v>
      </c>
      <c r="B184" s="351" t="s">
        <v>636</v>
      </c>
      <c r="C184" s="353">
        <v>37412</v>
      </c>
      <c r="D184" s="329" t="s">
        <v>613</v>
      </c>
      <c r="E184" s="222">
        <v>11</v>
      </c>
      <c r="F184" s="307" t="s">
        <v>297</v>
      </c>
      <c r="G184" s="307" t="s">
        <v>456</v>
      </c>
      <c r="H184" s="220" t="s">
        <v>312</v>
      </c>
    </row>
    <row r="185" spans="1:8">
      <c r="A185" s="344">
        <v>181</v>
      </c>
      <c r="B185" s="351" t="s">
        <v>637</v>
      </c>
      <c r="C185" s="353">
        <v>37164</v>
      </c>
      <c r="D185" s="329" t="s">
        <v>613</v>
      </c>
      <c r="E185" s="222">
        <v>11</v>
      </c>
      <c r="F185" s="307" t="s">
        <v>297</v>
      </c>
      <c r="G185" s="307" t="s">
        <v>456</v>
      </c>
      <c r="H185" s="220" t="s">
        <v>312</v>
      </c>
    </row>
    <row r="186" spans="1:8">
      <c r="A186" s="344">
        <v>182</v>
      </c>
      <c r="B186" s="351" t="s">
        <v>638</v>
      </c>
      <c r="C186" s="353">
        <v>37486</v>
      </c>
      <c r="D186" s="329" t="s">
        <v>613</v>
      </c>
      <c r="E186" s="222">
        <v>11</v>
      </c>
      <c r="F186" s="307" t="s">
        <v>625</v>
      </c>
      <c r="G186" s="307" t="s">
        <v>639</v>
      </c>
      <c r="H186" s="803" t="s">
        <v>1114</v>
      </c>
    </row>
    <row r="187" spans="1:8" ht="77.25" customHeight="1">
      <c r="A187" s="344">
        <v>183</v>
      </c>
      <c r="B187" s="351" t="s">
        <v>640</v>
      </c>
      <c r="C187" s="353">
        <v>37309</v>
      </c>
      <c r="D187" s="329" t="s">
        <v>613</v>
      </c>
      <c r="E187" s="222">
        <v>11</v>
      </c>
      <c r="F187" s="307" t="s">
        <v>641</v>
      </c>
      <c r="G187" s="307" t="s">
        <v>642</v>
      </c>
      <c r="H187" s="803" t="s">
        <v>1114</v>
      </c>
    </row>
    <row r="188" spans="1:8" ht="45.75" customHeight="1">
      <c r="A188" s="344">
        <v>184</v>
      </c>
      <c r="B188" s="351" t="s">
        <v>643</v>
      </c>
      <c r="C188" s="353">
        <v>37347</v>
      </c>
      <c r="D188" s="329" t="s">
        <v>613</v>
      </c>
      <c r="E188" s="222">
        <v>11</v>
      </c>
      <c r="F188" s="307" t="s">
        <v>644</v>
      </c>
      <c r="G188" s="307" t="s">
        <v>298</v>
      </c>
      <c r="H188" s="220" t="s">
        <v>312</v>
      </c>
    </row>
    <row r="189" spans="1:8" ht="82.8">
      <c r="A189" s="344">
        <v>185</v>
      </c>
      <c r="B189" s="307" t="s">
        <v>645</v>
      </c>
      <c r="C189" s="307"/>
      <c r="D189" s="329" t="s">
        <v>613</v>
      </c>
      <c r="E189" s="222">
        <v>11</v>
      </c>
      <c r="F189" s="307" t="s">
        <v>646</v>
      </c>
      <c r="G189" s="307" t="s">
        <v>647</v>
      </c>
      <c r="H189" s="803" t="s">
        <v>1114</v>
      </c>
    </row>
    <row r="190" spans="1:8" ht="55.2">
      <c r="A190" s="344">
        <v>186</v>
      </c>
      <c r="B190" s="307" t="s">
        <v>648</v>
      </c>
      <c r="C190" s="354">
        <v>37348</v>
      </c>
      <c r="D190" s="329" t="s">
        <v>613</v>
      </c>
      <c r="E190" s="222">
        <v>11</v>
      </c>
      <c r="F190" s="307" t="s">
        <v>649</v>
      </c>
      <c r="G190" s="307" t="s">
        <v>298</v>
      </c>
      <c r="H190" s="220" t="s">
        <v>312</v>
      </c>
    </row>
    <row r="191" spans="1:8" ht="41.4">
      <c r="A191" s="344">
        <v>187</v>
      </c>
      <c r="B191" s="307" t="s">
        <v>650</v>
      </c>
      <c r="C191" s="354">
        <v>37557</v>
      </c>
      <c r="D191" s="329" t="s">
        <v>613</v>
      </c>
      <c r="E191" s="222">
        <v>11</v>
      </c>
      <c r="F191" s="307" t="s">
        <v>651</v>
      </c>
      <c r="G191" s="307" t="s">
        <v>298</v>
      </c>
      <c r="H191" s="220" t="s">
        <v>312</v>
      </c>
    </row>
    <row r="192" spans="1:8" ht="36" customHeight="1">
      <c r="A192" s="344">
        <v>188</v>
      </c>
      <c r="B192" s="307" t="s">
        <v>652</v>
      </c>
      <c r="C192" s="354">
        <v>37344</v>
      </c>
      <c r="D192" s="329" t="s">
        <v>613</v>
      </c>
      <c r="E192" s="222">
        <v>11</v>
      </c>
      <c r="F192" s="307" t="s">
        <v>653</v>
      </c>
      <c r="G192" s="307" t="s">
        <v>456</v>
      </c>
      <c r="H192" s="220" t="s">
        <v>312</v>
      </c>
    </row>
    <row r="193" spans="1:8">
      <c r="A193" s="344">
        <v>189</v>
      </c>
      <c r="B193" s="307" t="s">
        <v>654</v>
      </c>
      <c r="C193" s="354">
        <v>37272</v>
      </c>
      <c r="D193" s="329" t="s">
        <v>613</v>
      </c>
      <c r="E193" s="222">
        <v>11</v>
      </c>
      <c r="F193" s="307" t="s">
        <v>297</v>
      </c>
      <c r="G193" s="307" t="s">
        <v>356</v>
      </c>
      <c r="H193" s="803" t="s">
        <v>1114</v>
      </c>
    </row>
    <row r="194" spans="1:8" ht="47.25" customHeight="1">
      <c r="A194" s="344">
        <v>190</v>
      </c>
      <c r="B194" s="424" t="s">
        <v>352</v>
      </c>
      <c r="C194" s="425">
        <v>40005</v>
      </c>
      <c r="D194" s="329" t="s">
        <v>1115</v>
      </c>
      <c r="E194" s="326">
        <v>3</v>
      </c>
      <c r="F194" s="319" t="s">
        <v>353</v>
      </c>
      <c r="G194" s="343" t="s">
        <v>298</v>
      </c>
      <c r="H194" s="803" t="s">
        <v>335</v>
      </c>
    </row>
    <row r="195" spans="1:8" ht="27.6">
      <c r="A195" s="344">
        <v>191</v>
      </c>
      <c r="B195" s="424" t="s">
        <v>354</v>
      </c>
      <c r="C195" s="425">
        <v>40248</v>
      </c>
      <c r="D195" s="329" t="s">
        <v>1115</v>
      </c>
      <c r="E195" s="326">
        <v>3</v>
      </c>
      <c r="F195" s="319" t="s">
        <v>355</v>
      </c>
      <c r="G195" s="343" t="s">
        <v>356</v>
      </c>
      <c r="H195" s="803" t="s">
        <v>335</v>
      </c>
    </row>
    <row r="196" spans="1:8" ht="27.6">
      <c r="A196" s="344">
        <v>192</v>
      </c>
      <c r="B196" s="424" t="s">
        <v>357</v>
      </c>
      <c r="C196" s="425">
        <v>40016</v>
      </c>
      <c r="D196" s="329" t="s">
        <v>1115</v>
      </c>
      <c r="E196" s="326">
        <v>4</v>
      </c>
      <c r="F196" s="319" t="s">
        <v>358</v>
      </c>
      <c r="G196" s="343" t="s">
        <v>315</v>
      </c>
      <c r="H196" s="803" t="s">
        <v>312</v>
      </c>
    </row>
    <row r="197" spans="1:8" ht="41.4">
      <c r="A197" s="344">
        <v>193</v>
      </c>
      <c r="B197" s="424" t="s">
        <v>359</v>
      </c>
      <c r="C197" s="427">
        <v>39716</v>
      </c>
      <c r="D197" s="329" t="s">
        <v>1115</v>
      </c>
      <c r="E197" s="326">
        <v>4</v>
      </c>
      <c r="F197" s="319" t="s">
        <v>360</v>
      </c>
      <c r="G197" s="343" t="s">
        <v>298</v>
      </c>
      <c r="H197" s="803" t="s">
        <v>312</v>
      </c>
    </row>
    <row r="198" spans="1:8" ht="179.25" customHeight="1">
      <c r="A198" s="344">
        <v>194</v>
      </c>
      <c r="B198" s="326" t="s">
        <v>361</v>
      </c>
      <c r="C198" s="426">
        <v>38974</v>
      </c>
      <c r="D198" s="329" t="s">
        <v>1115</v>
      </c>
      <c r="E198" s="326">
        <v>6</v>
      </c>
      <c r="F198" s="326" t="s">
        <v>362</v>
      </c>
      <c r="G198" s="343" t="s">
        <v>298</v>
      </c>
      <c r="H198" s="803" t="s">
        <v>335</v>
      </c>
    </row>
    <row r="199" spans="1:8" ht="73.5" customHeight="1">
      <c r="A199" s="344">
        <v>195</v>
      </c>
      <c r="B199" s="328" t="s">
        <v>363</v>
      </c>
      <c r="C199" s="428">
        <v>39310</v>
      </c>
      <c r="D199" s="329" t="s">
        <v>1115</v>
      </c>
      <c r="E199" s="326">
        <v>6</v>
      </c>
      <c r="F199" s="326" t="s">
        <v>300</v>
      </c>
      <c r="G199" s="343" t="s">
        <v>298</v>
      </c>
      <c r="H199" s="803" t="s">
        <v>1114</v>
      </c>
    </row>
    <row r="200" spans="1:8" ht="27.6">
      <c r="A200" s="344">
        <v>196</v>
      </c>
      <c r="B200" s="326" t="s">
        <v>364</v>
      </c>
      <c r="C200" s="426">
        <v>38860</v>
      </c>
      <c r="D200" s="329" t="s">
        <v>1115</v>
      </c>
      <c r="E200" s="326">
        <v>6</v>
      </c>
      <c r="F200" s="326" t="s">
        <v>297</v>
      </c>
      <c r="G200" s="343" t="s">
        <v>315</v>
      </c>
      <c r="H200" s="803" t="s">
        <v>312</v>
      </c>
    </row>
    <row r="201" spans="1:8" ht="27.6">
      <c r="A201" s="344">
        <v>197</v>
      </c>
      <c r="B201" s="328" t="s">
        <v>365</v>
      </c>
      <c r="C201" s="428">
        <v>39320</v>
      </c>
      <c r="D201" s="329" t="s">
        <v>1115</v>
      </c>
      <c r="E201" s="326">
        <v>6</v>
      </c>
      <c r="F201" s="326" t="s">
        <v>300</v>
      </c>
      <c r="G201" s="343" t="s">
        <v>298</v>
      </c>
      <c r="H201" s="803" t="s">
        <v>312</v>
      </c>
    </row>
    <row r="202" spans="1:8" ht="27.6">
      <c r="A202" s="344">
        <v>198</v>
      </c>
      <c r="B202" s="328" t="s">
        <v>366</v>
      </c>
      <c r="C202" s="426">
        <v>38755</v>
      </c>
      <c r="D202" s="329" t="s">
        <v>1115</v>
      </c>
      <c r="E202" s="326">
        <v>6</v>
      </c>
      <c r="F202" s="326" t="s">
        <v>297</v>
      </c>
      <c r="G202" s="343" t="s">
        <v>315</v>
      </c>
      <c r="H202" s="803" t="s">
        <v>312</v>
      </c>
    </row>
    <row r="203" spans="1:8" ht="63.75" customHeight="1">
      <c r="A203" s="344">
        <v>199</v>
      </c>
      <c r="B203" s="326" t="s">
        <v>367</v>
      </c>
      <c r="C203" s="428">
        <v>38862</v>
      </c>
      <c r="D203" s="329" t="s">
        <v>1115</v>
      </c>
      <c r="E203" s="326">
        <v>7</v>
      </c>
      <c r="F203" s="326" t="s">
        <v>368</v>
      </c>
      <c r="G203" s="343" t="s">
        <v>315</v>
      </c>
      <c r="H203" s="803" t="s">
        <v>335</v>
      </c>
    </row>
    <row r="204" spans="1:8" ht="45" customHeight="1">
      <c r="A204" s="344">
        <v>200</v>
      </c>
      <c r="B204" s="326" t="s">
        <v>369</v>
      </c>
      <c r="C204" s="426">
        <v>38882</v>
      </c>
      <c r="D204" s="329" t="s">
        <v>1115</v>
      </c>
      <c r="E204" s="326">
        <v>7</v>
      </c>
      <c r="F204" s="326" t="s">
        <v>370</v>
      </c>
      <c r="G204" s="343" t="s">
        <v>315</v>
      </c>
      <c r="H204" s="803" t="s">
        <v>312</v>
      </c>
    </row>
    <row r="205" spans="1:8" ht="33" customHeight="1">
      <c r="A205" s="344">
        <v>201</v>
      </c>
      <c r="B205" s="326" t="s">
        <v>371</v>
      </c>
      <c r="C205" s="428">
        <v>39037</v>
      </c>
      <c r="D205" s="329" t="s">
        <v>1115</v>
      </c>
      <c r="E205" s="326">
        <v>7</v>
      </c>
      <c r="F205" s="326" t="s">
        <v>372</v>
      </c>
      <c r="G205" s="343" t="s">
        <v>315</v>
      </c>
      <c r="H205" s="803" t="s">
        <v>312</v>
      </c>
    </row>
    <row r="206" spans="1:8" ht="75" customHeight="1">
      <c r="A206" s="344">
        <v>202</v>
      </c>
      <c r="B206" s="326" t="s">
        <v>373</v>
      </c>
      <c r="C206" s="426">
        <v>38936</v>
      </c>
      <c r="D206" s="329" t="s">
        <v>1115</v>
      </c>
      <c r="E206" s="326">
        <v>7</v>
      </c>
      <c r="F206" s="326" t="s">
        <v>374</v>
      </c>
      <c r="G206" s="343" t="s">
        <v>298</v>
      </c>
      <c r="H206" s="803" t="s">
        <v>312</v>
      </c>
    </row>
    <row r="207" spans="1:8" ht="27.6">
      <c r="A207" s="344">
        <v>203</v>
      </c>
      <c r="B207" s="326" t="s">
        <v>375</v>
      </c>
      <c r="C207" s="428">
        <v>38966</v>
      </c>
      <c r="D207" s="329" t="s">
        <v>1115</v>
      </c>
      <c r="E207" s="326">
        <v>7</v>
      </c>
      <c r="F207" s="326" t="s">
        <v>297</v>
      </c>
      <c r="G207" s="343" t="s">
        <v>298</v>
      </c>
      <c r="H207" s="803" t="s">
        <v>335</v>
      </c>
    </row>
    <row r="208" spans="1:8" ht="27.6">
      <c r="A208" s="344">
        <v>204</v>
      </c>
      <c r="B208" s="326" t="s">
        <v>376</v>
      </c>
      <c r="C208" s="426">
        <v>38707</v>
      </c>
      <c r="D208" s="329" t="s">
        <v>1115</v>
      </c>
      <c r="E208" s="326">
        <v>7</v>
      </c>
      <c r="F208" s="326" t="s">
        <v>297</v>
      </c>
      <c r="G208" s="343" t="s">
        <v>315</v>
      </c>
      <c r="H208" s="803" t="s">
        <v>312</v>
      </c>
    </row>
    <row r="209" spans="1:8" ht="75.75" customHeight="1">
      <c r="A209" s="344">
        <v>205</v>
      </c>
      <c r="B209" s="326" t="s">
        <v>377</v>
      </c>
      <c r="C209" s="428">
        <v>38560</v>
      </c>
      <c r="D209" s="329" t="s">
        <v>1115</v>
      </c>
      <c r="E209" s="326">
        <v>8</v>
      </c>
      <c r="F209" s="326" t="s">
        <v>378</v>
      </c>
      <c r="G209" s="343" t="s">
        <v>298</v>
      </c>
      <c r="H209" s="803" t="s">
        <v>312</v>
      </c>
    </row>
    <row r="210" spans="1:8" ht="27.6">
      <c r="A210" s="344">
        <v>206</v>
      </c>
      <c r="B210" s="326" t="s">
        <v>379</v>
      </c>
      <c r="C210" s="426">
        <v>38310</v>
      </c>
      <c r="D210" s="329" t="s">
        <v>1115</v>
      </c>
      <c r="E210" s="326">
        <v>8</v>
      </c>
      <c r="F210" s="326" t="s">
        <v>325</v>
      </c>
      <c r="G210" s="343" t="s">
        <v>298</v>
      </c>
      <c r="H210" s="803" t="s">
        <v>335</v>
      </c>
    </row>
    <row r="211" spans="1:8" ht="27.6">
      <c r="A211" s="344">
        <v>207</v>
      </c>
      <c r="B211" s="326" t="s">
        <v>380</v>
      </c>
      <c r="C211" s="428">
        <v>38354</v>
      </c>
      <c r="D211" s="329" t="s">
        <v>1115</v>
      </c>
      <c r="E211" s="326">
        <v>8</v>
      </c>
      <c r="F211" s="326" t="s">
        <v>381</v>
      </c>
      <c r="G211" s="343" t="s">
        <v>315</v>
      </c>
      <c r="H211" s="803" t="s">
        <v>312</v>
      </c>
    </row>
    <row r="212" spans="1:8" ht="92.25" customHeight="1">
      <c r="A212" s="344">
        <v>208</v>
      </c>
      <c r="B212" s="326" t="s">
        <v>382</v>
      </c>
      <c r="C212" s="426">
        <v>38555</v>
      </c>
      <c r="D212" s="329" t="s">
        <v>1115</v>
      </c>
      <c r="E212" s="326">
        <v>8</v>
      </c>
      <c r="F212" s="326" t="s">
        <v>383</v>
      </c>
      <c r="G212" s="343" t="s">
        <v>298</v>
      </c>
      <c r="H212" s="803" t="s">
        <v>312</v>
      </c>
    </row>
    <row r="213" spans="1:8" ht="46.5" customHeight="1">
      <c r="A213" s="344">
        <v>209</v>
      </c>
      <c r="B213" s="326" t="s">
        <v>384</v>
      </c>
      <c r="C213" s="428">
        <v>38287</v>
      </c>
      <c r="D213" s="329" t="s">
        <v>1115</v>
      </c>
      <c r="E213" s="326">
        <v>9</v>
      </c>
      <c r="F213" s="326" t="s">
        <v>385</v>
      </c>
      <c r="G213" s="343" t="s">
        <v>315</v>
      </c>
      <c r="H213" s="803" t="s">
        <v>312</v>
      </c>
    </row>
    <row r="214" spans="1:8" ht="28.5" customHeight="1">
      <c r="A214" s="344">
        <v>210</v>
      </c>
      <c r="B214" s="326" t="s">
        <v>386</v>
      </c>
      <c r="C214" s="428">
        <v>38206</v>
      </c>
      <c r="D214" s="329" t="s">
        <v>1115</v>
      </c>
      <c r="E214" s="326">
        <v>9</v>
      </c>
      <c r="F214" s="326" t="s">
        <v>387</v>
      </c>
      <c r="G214" s="343" t="s">
        <v>298</v>
      </c>
      <c r="H214" s="803" t="s">
        <v>312</v>
      </c>
    </row>
    <row r="215" spans="1:8" ht="45.75" customHeight="1">
      <c r="A215" s="344">
        <v>211</v>
      </c>
      <c r="B215" s="326" t="s">
        <v>388</v>
      </c>
      <c r="C215" s="428">
        <v>37960</v>
      </c>
      <c r="D215" s="329" t="s">
        <v>1115</v>
      </c>
      <c r="E215" s="326">
        <v>9</v>
      </c>
      <c r="F215" s="326" t="s">
        <v>389</v>
      </c>
      <c r="G215" s="343" t="s">
        <v>298</v>
      </c>
      <c r="H215" s="803" t="s">
        <v>312</v>
      </c>
    </row>
    <row r="216" spans="1:8" ht="27.6">
      <c r="A216" s="344">
        <v>212</v>
      </c>
      <c r="B216" s="326" t="s">
        <v>390</v>
      </c>
      <c r="C216" s="428">
        <v>37404</v>
      </c>
      <c r="D216" s="329" t="s">
        <v>1115</v>
      </c>
      <c r="E216" s="326">
        <v>11</v>
      </c>
      <c r="F216" s="326" t="s">
        <v>300</v>
      </c>
      <c r="G216" s="343" t="s">
        <v>298</v>
      </c>
      <c r="H216" s="803" t="s">
        <v>1114</v>
      </c>
    </row>
    <row r="217" spans="1:8">
      <c r="A217" s="363"/>
    </row>
    <row r="218" spans="1:8">
      <c r="A218" s="363"/>
    </row>
    <row r="219" spans="1:8">
      <c r="A219" s="363"/>
    </row>
    <row r="220" spans="1:8">
      <c r="A220" s="363"/>
    </row>
    <row r="221" spans="1:8">
      <c r="A221" s="363"/>
    </row>
    <row r="222" spans="1:8">
      <c r="A222" s="363"/>
    </row>
    <row r="223" spans="1:8">
      <c r="A223" s="363"/>
    </row>
    <row r="224" spans="1:8">
      <c r="A224" s="363"/>
    </row>
    <row r="225" spans="1:1">
      <c r="A225" s="363"/>
    </row>
    <row r="226" spans="1:1">
      <c r="A226" s="363"/>
    </row>
    <row r="227" spans="1:1">
      <c r="A227" s="363"/>
    </row>
    <row r="228" spans="1:1">
      <c r="A228" s="363"/>
    </row>
    <row r="229" spans="1:1">
      <c r="A229" s="363"/>
    </row>
    <row r="230" spans="1:1">
      <c r="A230" s="363"/>
    </row>
    <row r="231" spans="1:1">
      <c r="A231" s="363"/>
    </row>
    <row r="232" spans="1:1">
      <c r="A232" s="363"/>
    </row>
    <row r="233" spans="1:1">
      <c r="A233" s="363"/>
    </row>
    <row r="234" spans="1:1">
      <c r="A234" s="363"/>
    </row>
    <row r="235" spans="1:1">
      <c r="A235" s="363"/>
    </row>
    <row r="236" spans="1:1">
      <c r="A236" s="363"/>
    </row>
    <row r="237" spans="1:1">
      <c r="A237" s="363"/>
    </row>
    <row r="238" spans="1:1">
      <c r="A238" s="363"/>
    </row>
    <row r="239" spans="1:1">
      <c r="A239" s="363"/>
    </row>
    <row r="240" spans="1:1">
      <c r="A240" s="363"/>
    </row>
    <row r="241" spans="1:1">
      <c r="A241" s="363"/>
    </row>
    <row r="242" spans="1:1">
      <c r="A242" s="363"/>
    </row>
    <row r="243" spans="1:1">
      <c r="A243" s="363"/>
    </row>
    <row r="244" spans="1:1">
      <c r="A244" s="363"/>
    </row>
    <row r="245" spans="1:1">
      <c r="A245" s="363"/>
    </row>
    <row r="246" spans="1:1">
      <c r="A246" s="363"/>
    </row>
    <row r="247" spans="1:1">
      <c r="A247" s="363"/>
    </row>
    <row r="248" spans="1:1">
      <c r="A248" s="363"/>
    </row>
    <row r="249" spans="1:1">
      <c r="A249" s="363"/>
    </row>
    <row r="250" spans="1:1">
      <c r="A250" s="363"/>
    </row>
    <row r="251" spans="1:1">
      <c r="A251" s="363"/>
    </row>
    <row r="252" spans="1:1">
      <c r="A252" s="363"/>
    </row>
    <row r="253" spans="1:1">
      <c r="A253" s="363"/>
    </row>
    <row r="254" spans="1:1">
      <c r="A254" s="363"/>
    </row>
    <row r="255" spans="1:1">
      <c r="A255" s="363"/>
    </row>
    <row r="256" spans="1:1">
      <c r="A256" s="363"/>
    </row>
    <row r="257" spans="1:1">
      <c r="A257" s="363"/>
    </row>
    <row r="258" spans="1:1">
      <c r="A258" s="363"/>
    </row>
    <row r="259" spans="1:1">
      <c r="A259" s="363"/>
    </row>
    <row r="260" spans="1:1">
      <c r="A260" s="363"/>
    </row>
    <row r="261" spans="1:1">
      <c r="A261" s="363"/>
    </row>
    <row r="262" spans="1:1">
      <c r="A262" s="363"/>
    </row>
    <row r="263" spans="1:1">
      <c r="A263" s="363"/>
    </row>
    <row r="264" spans="1:1">
      <c r="A264" s="363"/>
    </row>
    <row r="265" spans="1:1">
      <c r="A265" s="363"/>
    </row>
    <row r="266" spans="1:1">
      <c r="A266" s="363"/>
    </row>
    <row r="267" spans="1:1">
      <c r="A267" s="363"/>
    </row>
    <row r="268" spans="1:1">
      <c r="A268" s="363"/>
    </row>
    <row r="269" spans="1:1">
      <c r="A269" s="363"/>
    </row>
    <row r="270" spans="1:1">
      <c r="A270" s="363"/>
    </row>
    <row r="271" spans="1:1">
      <c r="A271" s="363"/>
    </row>
    <row r="272" spans="1:1">
      <c r="A272" s="363"/>
    </row>
    <row r="273" spans="1:1">
      <c r="A273" s="363"/>
    </row>
    <row r="274" spans="1:1">
      <c r="A274" s="363"/>
    </row>
    <row r="275" spans="1:1">
      <c r="A275" s="363"/>
    </row>
    <row r="276" spans="1:1">
      <c r="A276" s="363"/>
    </row>
    <row r="277" spans="1:1">
      <c r="A277" s="363"/>
    </row>
    <row r="278" spans="1:1">
      <c r="A278" s="363"/>
    </row>
    <row r="279" spans="1:1">
      <c r="A279" s="363"/>
    </row>
    <row r="280" spans="1:1">
      <c r="A280" s="363"/>
    </row>
    <row r="281" spans="1:1">
      <c r="A281" s="363"/>
    </row>
    <row r="282" spans="1:1">
      <c r="A282" s="363"/>
    </row>
    <row r="283" spans="1:1">
      <c r="A283" s="363"/>
    </row>
    <row r="284" spans="1:1">
      <c r="A284" s="363"/>
    </row>
    <row r="285" spans="1:1">
      <c r="A285" s="363"/>
    </row>
    <row r="286" spans="1:1">
      <c r="A286" s="363"/>
    </row>
    <row r="287" spans="1:1">
      <c r="A287" s="363"/>
    </row>
    <row r="288" spans="1:1">
      <c r="A288" s="363"/>
    </row>
    <row r="289" spans="1:1">
      <c r="A289" s="363"/>
    </row>
    <row r="290" spans="1:1">
      <c r="A290" s="363"/>
    </row>
    <row r="291" spans="1:1">
      <c r="A291" s="363"/>
    </row>
    <row r="292" spans="1:1">
      <c r="A292" s="363"/>
    </row>
    <row r="293" spans="1:1">
      <c r="A293" s="363"/>
    </row>
    <row r="294" spans="1:1">
      <c r="A294" s="363"/>
    </row>
    <row r="295" spans="1:1">
      <c r="A295" s="363"/>
    </row>
    <row r="296" spans="1:1">
      <c r="A296" s="363"/>
    </row>
    <row r="297" spans="1:1">
      <c r="A297" s="363"/>
    </row>
    <row r="298" spans="1:1">
      <c r="A298" s="363"/>
    </row>
    <row r="299" spans="1:1">
      <c r="A299" s="363"/>
    </row>
    <row r="300" spans="1:1">
      <c r="A300" s="363"/>
    </row>
    <row r="301" spans="1:1">
      <c r="A301" s="363"/>
    </row>
    <row r="302" spans="1:1">
      <c r="A302" s="363"/>
    </row>
    <row r="303" spans="1:1">
      <c r="A303" s="363"/>
    </row>
    <row r="304" spans="1:1">
      <c r="A304" s="363"/>
    </row>
    <row r="305" spans="1:1">
      <c r="A305" s="363"/>
    </row>
    <row r="306" spans="1:1">
      <c r="A306" s="363"/>
    </row>
    <row r="307" spans="1:1">
      <c r="A307" s="363"/>
    </row>
    <row r="308" spans="1:1">
      <c r="A308" s="363"/>
    </row>
    <row r="309" spans="1:1">
      <c r="A309" s="363"/>
    </row>
    <row r="310" spans="1:1">
      <c r="A310" s="363"/>
    </row>
    <row r="311" spans="1:1">
      <c r="A311" s="363"/>
    </row>
    <row r="312" spans="1:1">
      <c r="A312" s="363"/>
    </row>
    <row r="313" spans="1:1">
      <c r="A313" s="363"/>
    </row>
    <row r="314" spans="1:1">
      <c r="A314" s="363"/>
    </row>
    <row r="315" spans="1:1">
      <c r="A315" s="363"/>
    </row>
    <row r="316" spans="1:1">
      <c r="A316" s="363"/>
    </row>
    <row r="317" spans="1:1">
      <c r="A317" s="363"/>
    </row>
    <row r="318" spans="1:1">
      <c r="A318" s="363"/>
    </row>
    <row r="319" spans="1:1">
      <c r="A319" s="363"/>
    </row>
    <row r="320" spans="1:1">
      <c r="A320" s="363"/>
    </row>
    <row r="321" spans="1:1">
      <c r="A321" s="363"/>
    </row>
    <row r="322" spans="1:1">
      <c r="A322" s="363"/>
    </row>
    <row r="323" spans="1:1">
      <c r="A323" s="363"/>
    </row>
    <row r="324" spans="1:1">
      <c r="A324" s="363"/>
    </row>
    <row r="325" spans="1:1">
      <c r="A325" s="363"/>
    </row>
    <row r="326" spans="1:1">
      <c r="A326" s="363"/>
    </row>
    <row r="327" spans="1:1">
      <c r="A327" s="363"/>
    </row>
    <row r="328" spans="1:1">
      <c r="A328" s="363"/>
    </row>
    <row r="329" spans="1:1">
      <c r="A329" s="363"/>
    </row>
    <row r="330" spans="1:1">
      <c r="A330" s="363"/>
    </row>
    <row r="331" spans="1:1">
      <c r="A331" s="363"/>
    </row>
    <row r="332" spans="1:1">
      <c r="A332" s="363"/>
    </row>
    <row r="333" spans="1:1">
      <c r="A333" s="363"/>
    </row>
    <row r="334" spans="1:1">
      <c r="A334" s="363"/>
    </row>
    <row r="335" spans="1:1">
      <c r="A335" s="363"/>
    </row>
    <row r="336" spans="1:1">
      <c r="A336" s="363"/>
    </row>
    <row r="337" spans="1:1">
      <c r="A337" s="363"/>
    </row>
    <row r="338" spans="1:1">
      <c r="A338" s="363"/>
    </row>
    <row r="339" spans="1:1">
      <c r="A339" s="363"/>
    </row>
    <row r="340" spans="1:1">
      <c r="A340" s="363"/>
    </row>
    <row r="341" spans="1:1">
      <c r="A341" s="363"/>
    </row>
    <row r="342" spans="1:1">
      <c r="A342" s="363"/>
    </row>
    <row r="343" spans="1:1">
      <c r="A343" s="363"/>
    </row>
    <row r="344" spans="1:1">
      <c r="A344" s="363"/>
    </row>
    <row r="345" spans="1:1">
      <c r="A345" s="363"/>
    </row>
    <row r="346" spans="1:1">
      <c r="A346" s="363"/>
    </row>
    <row r="347" spans="1:1">
      <c r="A347" s="363"/>
    </row>
    <row r="348" spans="1:1">
      <c r="A348" s="363"/>
    </row>
    <row r="349" spans="1:1">
      <c r="A349" s="363"/>
    </row>
    <row r="350" spans="1:1">
      <c r="A350" s="363"/>
    </row>
    <row r="351" spans="1:1">
      <c r="A351" s="363"/>
    </row>
    <row r="352" spans="1:1">
      <c r="A352" s="363"/>
    </row>
    <row r="353" spans="1:1">
      <c r="A353" s="363"/>
    </row>
    <row r="354" spans="1:1">
      <c r="A354" s="363"/>
    </row>
    <row r="355" spans="1:1">
      <c r="A355" s="363"/>
    </row>
    <row r="356" spans="1:1">
      <c r="A356" s="363"/>
    </row>
    <row r="357" spans="1:1">
      <c r="A357" s="363"/>
    </row>
  </sheetData>
  <mergeCells count="1">
    <mergeCell ref="A1:H1"/>
  </mergeCells>
  <dataValidations count="6">
    <dataValidation type="list" allowBlank="1" showInputMessage="1" showErrorMessage="1" sqref="H68:H69 H65:H66">
      <formula1>"успевает, не успевает, выбыл"</formula1>
    </dataValidation>
    <dataValidation type="list" allowBlank="1" showInputMessage="1" showErrorMessage="1" sqref="G64:G68 G114:G125">
      <formula1>"сдал(а), не сдал(а), частично, повторный год, ПМПК"</formula1>
    </dataValidation>
    <dataValidation type="list" allowBlank="1" showInputMessage="1" showErrorMessage="1" sqref="D73:D129">
      <formula1>"СОШ 1, СОШ 2, СОШ 3, СОШ 4, СОШ 5, СОШ 6, СОШ 7, СОШ 8, Г 1"</formula1>
    </dataValidation>
    <dataValidation type="list" allowBlank="1" showInputMessage="1" showErrorMessage="1" sqref="E51:E68 E73:E129">
      <formula1>"1, 2, 3, 4, 5, 6, 7, 8, 9, 10, 11"</formula1>
    </dataValidation>
    <dataValidation type="list" allowBlank="1" showInputMessage="1" showErrorMessage="1" sqref="F73">
      <formula1>"русский язык, литература, математика, геометрия, алгебра, обществознание, история, география, биология, иностранный язык, технология, физкультура, физика, астрономия, экономика, ИЗО"</formula1>
    </dataValidation>
    <dataValidation type="date" allowBlank="1" showInputMessage="1" showErrorMessage="1" sqref="C73">
      <formula1>36526</formula1>
      <formula2>40878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H70"/>
  <sheetViews>
    <sheetView zoomScaleNormal="100" workbookViewId="0">
      <pane ySplit="2" topLeftCell="A3" activePane="bottomLeft" state="frozen"/>
      <selection pane="bottomLeft" activeCell="AB56" sqref="AB55:AB56"/>
    </sheetView>
  </sheetViews>
  <sheetFormatPr defaultRowHeight="14.4"/>
  <cols>
    <col min="1" max="1" width="14.44140625" customWidth="1"/>
    <col min="2" max="2" width="6.88671875" customWidth="1"/>
    <col min="3" max="3" width="5.44140625" customWidth="1"/>
    <col min="4" max="4" width="5.6640625" customWidth="1"/>
    <col min="5" max="5" width="9.33203125" customWidth="1"/>
    <col min="7" max="7" width="11.44140625" bestFit="1" customWidth="1"/>
    <col min="8" max="8" width="9.109375" customWidth="1"/>
    <col min="14" max="14" width="8.44140625" customWidth="1"/>
    <col min="16" max="16" width="10.109375" customWidth="1"/>
    <col min="17" max="17" width="8.109375" customWidth="1"/>
  </cols>
  <sheetData>
    <row r="1" spans="1:34" s="1" customFormat="1" ht="36.75" customHeight="1" thickBot="1">
      <c r="A1" s="860" t="s">
        <v>146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</row>
    <row r="2" spans="1:34" s="232" customFormat="1" ht="66.75" customHeight="1" thickBot="1">
      <c r="A2" s="109"/>
      <c r="B2" s="108" t="s">
        <v>0</v>
      </c>
      <c r="C2" s="107" t="s">
        <v>5</v>
      </c>
      <c r="D2" s="107" t="s">
        <v>6</v>
      </c>
      <c r="E2" s="107" t="s">
        <v>132</v>
      </c>
      <c r="F2" s="106" t="s">
        <v>7</v>
      </c>
      <c r="G2" s="388" t="s">
        <v>8</v>
      </c>
      <c r="H2" s="364" t="s">
        <v>9</v>
      </c>
      <c r="I2" s="108" t="s">
        <v>10</v>
      </c>
      <c r="J2" s="107" t="s">
        <v>11</v>
      </c>
      <c r="K2" s="107" t="s">
        <v>12</v>
      </c>
      <c r="L2" s="106" t="s">
        <v>13</v>
      </c>
      <c r="M2" s="861" t="s">
        <v>41</v>
      </c>
      <c r="N2" s="862"/>
      <c r="O2" s="105" t="s">
        <v>14</v>
      </c>
      <c r="P2" s="224" t="s">
        <v>147</v>
      </c>
      <c r="Q2" s="231" t="s">
        <v>148</v>
      </c>
    </row>
    <row r="3" spans="1:34" s="232" customFormat="1" ht="15" customHeight="1">
      <c r="A3" s="233" t="s">
        <v>98</v>
      </c>
      <c r="B3" s="334">
        <v>599</v>
      </c>
      <c r="C3" s="334">
        <v>19</v>
      </c>
      <c r="D3" s="334">
        <v>26</v>
      </c>
      <c r="E3" s="335">
        <v>606</v>
      </c>
      <c r="F3" s="503">
        <v>165</v>
      </c>
      <c r="G3" s="508">
        <f t="shared" ref="G3:G11" si="0">(E3-F3-L3)*100/(E3-F3)</f>
        <v>99.773242630385482</v>
      </c>
      <c r="H3" s="509">
        <f t="shared" ref="H3:H11" si="1">(I3+J3)*100/(E3-F3)</f>
        <v>82.993197278911566</v>
      </c>
      <c r="I3" s="334">
        <v>72</v>
      </c>
      <c r="J3" s="334">
        <v>294</v>
      </c>
      <c r="K3" s="334">
        <v>26</v>
      </c>
      <c r="L3" s="335">
        <v>1</v>
      </c>
      <c r="M3" s="336">
        <v>19598</v>
      </c>
      <c r="N3" s="337">
        <v>16888</v>
      </c>
      <c r="O3" s="335">
        <v>1</v>
      </c>
      <c r="P3" s="338">
        <v>0</v>
      </c>
      <c r="Q3" s="339">
        <v>0</v>
      </c>
      <c r="S3" s="237"/>
      <c r="T3" s="863"/>
      <c r="U3" s="238" t="s">
        <v>98</v>
      </c>
      <c r="V3" s="543">
        <f>B3+B13+B23</f>
        <v>1298</v>
      </c>
      <c r="W3" s="543">
        <f t="shared" ref="W3:Y11" si="2">C3+C13+C23</f>
        <v>45</v>
      </c>
      <c r="X3" s="543">
        <f t="shared" si="2"/>
        <v>52</v>
      </c>
      <c r="Y3" s="543">
        <f t="shared" si="2"/>
        <v>1305</v>
      </c>
      <c r="Z3" s="239"/>
      <c r="AA3" s="240"/>
      <c r="AB3" s="240"/>
      <c r="AC3" s="240"/>
      <c r="AD3" s="240"/>
      <c r="AE3" s="228"/>
      <c r="AF3" s="240"/>
      <c r="AG3" s="241"/>
      <c r="AH3" s="237"/>
    </row>
    <row r="4" spans="1:34" s="232" customFormat="1" ht="15" customHeight="1" thickBot="1">
      <c r="A4" s="242" t="s">
        <v>97</v>
      </c>
      <c r="B4" s="96">
        <v>947</v>
      </c>
      <c r="C4" s="95">
        <v>21</v>
      </c>
      <c r="D4" s="95">
        <v>19</v>
      </c>
      <c r="E4" s="94">
        <v>945</v>
      </c>
      <c r="F4" s="504">
        <v>251</v>
      </c>
      <c r="G4" s="510">
        <f t="shared" si="0"/>
        <v>99.135446685878961</v>
      </c>
      <c r="H4" s="511">
        <f t="shared" si="1"/>
        <v>78.674351585014406</v>
      </c>
      <c r="I4" s="96">
        <v>145</v>
      </c>
      <c r="J4" s="95">
        <v>401</v>
      </c>
      <c r="K4" s="95">
        <v>49</v>
      </c>
      <c r="L4" s="94">
        <v>6</v>
      </c>
      <c r="M4" s="382">
        <v>36580</v>
      </c>
      <c r="N4" s="383">
        <v>26083</v>
      </c>
      <c r="O4" s="93">
        <v>10</v>
      </c>
      <c r="P4" s="92">
        <v>2</v>
      </c>
      <c r="Q4" s="91">
        <v>0</v>
      </c>
      <c r="S4" s="237"/>
      <c r="T4" s="863"/>
      <c r="U4" s="243" t="s">
        <v>97</v>
      </c>
      <c r="V4" s="543">
        <f t="shared" ref="V4:V11" si="3">B4+B14+B24</f>
        <v>2256</v>
      </c>
      <c r="W4" s="543">
        <f t="shared" si="2"/>
        <v>79</v>
      </c>
      <c r="X4" s="543">
        <f t="shared" si="2"/>
        <v>66</v>
      </c>
      <c r="Y4" s="543">
        <f t="shared" si="2"/>
        <v>2243</v>
      </c>
      <c r="Z4" s="239"/>
      <c r="AA4" s="240"/>
      <c r="AB4" s="240"/>
      <c r="AC4" s="240"/>
      <c r="AD4" s="240"/>
      <c r="AE4" s="228"/>
      <c r="AF4" s="240"/>
      <c r="AG4" s="241"/>
      <c r="AH4" s="237"/>
    </row>
    <row r="5" spans="1:34" s="232" customFormat="1" ht="15" customHeight="1">
      <c r="A5" s="242" t="s">
        <v>96</v>
      </c>
      <c r="B5" s="87">
        <v>325</v>
      </c>
      <c r="C5" s="86">
        <v>27</v>
      </c>
      <c r="D5" s="86">
        <v>26</v>
      </c>
      <c r="E5" s="85">
        <v>324</v>
      </c>
      <c r="F5" s="505">
        <v>94</v>
      </c>
      <c r="G5" s="510">
        <f t="shared" si="0"/>
        <v>97.391304347826093</v>
      </c>
      <c r="H5" s="511">
        <f t="shared" si="1"/>
        <v>47.391304347826086</v>
      </c>
      <c r="I5" s="87">
        <v>12</v>
      </c>
      <c r="J5" s="86">
        <v>97</v>
      </c>
      <c r="K5" s="86">
        <v>14</v>
      </c>
      <c r="L5" s="85">
        <v>6</v>
      </c>
      <c r="M5" s="385">
        <v>8532</v>
      </c>
      <c r="N5" s="385">
        <v>5617</v>
      </c>
      <c r="O5" s="84">
        <v>4</v>
      </c>
      <c r="P5" s="83">
        <v>5</v>
      </c>
      <c r="Q5" s="90">
        <v>4</v>
      </c>
      <c r="U5" s="243" t="s">
        <v>96</v>
      </c>
      <c r="V5" s="543">
        <f>B5+B15+B25+B42</f>
        <v>753</v>
      </c>
      <c r="W5" s="543">
        <f>C5+C15+C25+C42</f>
        <v>71</v>
      </c>
      <c r="X5" s="543">
        <f>D5+D15+D25+D42</f>
        <v>45</v>
      </c>
      <c r="Y5" s="543">
        <f>E5+E15+E25+E42</f>
        <v>727</v>
      </c>
      <c r="Z5" s="544"/>
      <c r="AA5" s="244"/>
      <c r="AB5" s="244"/>
      <c r="AC5" s="244"/>
    </row>
    <row r="6" spans="1:34" s="232" customFormat="1" ht="15" customHeight="1">
      <c r="A6" s="245" t="s">
        <v>95</v>
      </c>
      <c r="B6" s="341">
        <v>820</v>
      </c>
      <c r="C6" s="128">
        <v>27</v>
      </c>
      <c r="D6" s="342">
        <v>26</v>
      </c>
      <c r="E6" s="94">
        <v>819</v>
      </c>
      <c r="F6" s="504">
        <v>235</v>
      </c>
      <c r="G6" s="510">
        <f t="shared" si="0"/>
        <v>99.143835616438352</v>
      </c>
      <c r="H6" s="511">
        <f t="shared" si="1"/>
        <v>78.424657534246577</v>
      </c>
      <c r="I6" s="96">
        <v>127</v>
      </c>
      <c r="J6" s="95">
        <v>331</v>
      </c>
      <c r="K6" s="95">
        <v>43</v>
      </c>
      <c r="L6" s="94">
        <v>5</v>
      </c>
      <c r="M6" s="97">
        <v>6039</v>
      </c>
      <c r="N6" s="97">
        <v>4618</v>
      </c>
      <c r="O6" s="93">
        <v>3</v>
      </c>
      <c r="P6" s="92">
        <v>3</v>
      </c>
      <c r="Q6" s="91">
        <v>1</v>
      </c>
      <c r="U6" s="246" t="s">
        <v>95</v>
      </c>
      <c r="V6" s="543">
        <f t="shared" si="3"/>
        <v>1875</v>
      </c>
      <c r="W6" s="543">
        <f t="shared" si="2"/>
        <v>55</v>
      </c>
      <c r="X6" s="543">
        <f t="shared" si="2"/>
        <v>61</v>
      </c>
      <c r="Y6" s="543">
        <f t="shared" si="2"/>
        <v>1881</v>
      </c>
    </row>
    <row r="7" spans="1:34" s="232" customFormat="1" ht="15" customHeight="1">
      <c r="A7" s="242" t="s">
        <v>94</v>
      </c>
      <c r="B7" s="96">
        <v>805</v>
      </c>
      <c r="C7" s="95">
        <v>26</v>
      </c>
      <c r="D7" s="95">
        <v>28</v>
      </c>
      <c r="E7" s="94">
        <v>807</v>
      </c>
      <c r="F7" s="504">
        <v>251</v>
      </c>
      <c r="G7" s="510">
        <f t="shared" si="0"/>
        <v>99.640287769784166</v>
      </c>
      <c r="H7" s="511">
        <f t="shared" si="1"/>
        <v>72.302158273381295</v>
      </c>
      <c r="I7" s="96">
        <v>82</v>
      </c>
      <c r="J7" s="95">
        <v>320</v>
      </c>
      <c r="K7" s="95">
        <v>50</v>
      </c>
      <c r="L7" s="94">
        <v>2</v>
      </c>
      <c r="M7" s="97">
        <v>25548</v>
      </c>
      <c r="N7" s="97">
        <v>19249</v>
      </c>
      <c r="O7" s="93">
        <v>9</v>
      </c>
      <c r="P7" s="360">
        <v>2</v>
      </c>
      <c r="Q7" s="86">
        <v>2</v>
      </c>
      <c r="U7" s="243" t="s">
        <v>94</v>
      </c>
      <c r="V7" s="543">
        <f t="shared" si="3"/>
        <v>1664</v>
      </c>
      <c r="W7" s="543">
        <f t="shared" si="2"/>
        <v>60</v>
      </c>
      <c r="X7" s="543">
        <f t="shared" si="2"/>
        <v>60</v>
      </c>
      <c r="Y7" s="543">
        <f t="shared" si="2"/>
        <v>1664</v>
      </c>
    </row>
    <row r="8" spans="1:34" s="232" customFormat="1" ht="15" customHeight="1">
      <c r="A8" s="248" t="s">
        <v>93</v>
      </c>
      <c r="B8" s="96">
        <v>625</v>
      </c>
      <c r="C8" s="95">
        <v>25</v>
      </c>
      <c r="D8" s="95">
        <v>24</v>
      </c>
      <c r="E8" s="94">
        <v>624</v>
      </c>
      <c r="F8" s="504">
        <v>171</v>
      </c>
      <c r="G8" s="510">
        <f t="shared" si="0"/>
        <v>100</v>
      </c>
      <c r="H8" s="511">
        <f t="shared" si="1"/>
        <v>57.836644591611481</v>
      </c>
      <c r="I8" s="96">
        <v>30</v>
      </c>
      <c r="J8" s="95">
        <v>232</v>
      </c>
      <c r="K8" s="95">
        <v>8</v>
      </c>
      <c r="L8" s="94">
        <v>0</v>
      </c>
      <c r="M8" s="97">
        <v>9506</v>
      </c>
      <c r="N8" s="97">
        <v>9442</v>
      </c>
      <c r="O8" s="93">
        <v>19</v>
      </c>
      <c r="P8" s="92">
        <v>1</v>
      </c>
      <c r="Q8" s="104">
        <v>1</v>
      </c>
      <c r="U8" s="249" t="s">
        <v>93</v>
      </c>
      <c r="V8" s="543">
        <f t="shared" si="3"/>
        <v>1408</v>
      </c>
      <c r="W8" s="543">
        <f t="shared" si="2"/>
        <v>62</v>
      </c>
      <c r="X8" s="543">
        <f t="shared" si="2"/>
        <v>53</v>
      </c>
      <c r="Y8" s="543">
        <f t="shared" si="2"/>
        <v>1399</v>
      </c>
      <c r="Z8" s="250"/>
    </row>
    <row r="9" spans="1:34" s="232" customFormat="1" ht="15" customHeight="1">
      <c r="A9" s="245" t="s">
        <v>92</v>
      </c>
      <c r="B9" s="96">
        <v>513</v>
      </c>
      <c r="C9" s="95">
        <v>52</v>
      </c>
      <c r="D9" s="95">
        <v>39</v>
      </c>
      <c r="E9" s="94">
        <v>500</v>
      </c>
      <c r="F9" s="504">
        <v>140</v>
      </c>
      <c r="G9" s="510">
        <f t="shared" si="0"/>
        <v>99.722222222222229</v>
      </c>
      <c r="H9" s="511">
        <f t="shared" si="1"/>
        <v>62.5</v>
      </c>
      <c r="I9" s="379">
        <v>61</v>
      </c>
      <c r="J9" s="380">
        <v>164</v>
      </c>
      <c r="K9" s="380">
        <v>38</v>
      </c>
      <c r="L9" s="381">
        <v>1</v>
      </c>
      <c r="M9" s="386">
        <v>14689</v>
      </c>
      <c r="N9" s="386">
        <v>11597</v>
      </c>
      <c r="O9" s="93">
        <v>3</v>
      </c>
      <c r="P9" s="92">
        <v>6</v>
      </c>
      <c r="Q9" s="91">
        <v>2</v>
      </c>
      <c r="U9" s="246" t="s">
        <v>92</v>
      </c>
      <c r="V9" s="543">
        <f>B9+B19+B29+B48</f>
        <v>1274</v>
      </c>
      <c r="W9" s="543">
        <f>C9+C19+C29+C48</f>
        <v>125</v>
      </c>
      <c r="X9" s="543">
        <f>D9+D19+D29+D48</f>
        <v>74</v>
      </c>
      <c r="Y9" s="543">
        <f>E9+E19+E29+E48</f>
        <v>1222</v>
      </c>
      <c r="Z9" s="250"/>
      <c r="AA9" s="250"/>
      <c r="AB9" s="250"/>
      <c r="AC9" s="250"/>
    </row>
    <row r="10" spans="1:34" s="232" customFormat="1" ht="15" customHeight="1">
      <c r="A10" s="245" t="s">
        <v>149</v>
      </c>
      <c r="B10" s="251">
        <v>888</v>
      </c>
      <c r="C10" s="252">
        <v>25</v>
      </c>
      <c r="D10" s="252">
        <v>17</v>
      </c>
      <c r="E10" s="253">
        <v>880</v>
      </c>
      <c r="F10" s="506">
        <v>236</v>
      </c>
      <c r="G10" s="510">
        <f t="shared" si="0"/>
        <v>99.689440993788821</v>
      </c>
      <c r="H10" s="511">
        <f t="shared" si="1"/>
        <v>69.099378881987576</v>
      </c>
      <c r="I10" s="384">
        <v>124</v>
      </c>
      <c r="J10" s="252">
        <v>321</v>
      </c>
      <c r="K10" s="252">
        <v>48</v>
      </c>
      <c r="L10" s="253">
        <v>2</v>
      </c>
      <c r="M10" s="254">
        <v>35478</v>
      </c>
      <c r="N10" s="254">
        <v>22785</v>
      </c>
      <c r="O10" s="255">
        <v>12</v>
      </c>
      <c r="P10" s="256">
        <v>2</v>
      </c>
      <c r="Q10" s="72">
        <v>1</v>
      </c>
      <c r="U10" s="246" t="s">
        <v>103</v>
      </c>
      <c r="V10" s="543">
        <f t="shared" si="3"/>
        <v>1511</v>
      </c>
      <c r="W10" s="543">
        <f t="shared" si="2"/>
        <v>63</v>
      </c>
      <c r="X10" s="543">
        <f t="shared" si="2"/>
        <v>32</v>
      </c>
      <c r="Y10" s="543">
        <f t="shared" si="2"/>
        <v>1483</v>
      </c>
    </row>
    <row r="11" spans="1:34" s="232" customFormat="1" ht="15" customHeight="1" thickBot="1">
      <c r="A11" s="257" t="s">
        <v>90</v>
      </c>
      <c r="B11" s="258">
        <v>951</v>
      </c>
      <c r="C11" s="259">
        <v>31</v>
      </c>
      <c r="D11" s="259">
        <v>25</v>
      </c>
      <c r="E11" s="260">
        <v>945</v>
      </c>
      <c r="F11" s="507">
        <v>258</v>
      </c>
      <c r="G11" s="512">
        <f t="shared" si="0"/>
        <v>98.981077147016009</v>
      </c>
      <c r="H11" s="513">
        <f t="shared" si="1"/>
        <v>67.976710334788933</v>
      </c>
      <c r="I11" s="67">
        <v>93</v>
      </c>
      <c r="J11" s="66">
        <v>374</v>
      </c>
      <c r="K11" s="66">
        <v>62</v>
      </c>
      <c r="L11" s="65">
        <v>7</v>
      </c>
      <c r="M11" s="68">
        <v>38237</v>
      </c>
      <c r="N11" s="68">
        <v>29795</v>
      </c>
      <c r="O11" s="64">
        <v>18</v>
      </c>
      <c r="P11" s="63">
        <v>4</v>
      </c>
      <c r="Q11" s="62">
        <v>1</v>
      </c>
      <c r="U11" s="261" t="s">
        <v>90</v>
      </c>
      <c r="V11" s="543">
        <f t="shared" si="3"/>
        <v>2020</v>
      </c>
      <c r="W11" s="543">
        <f t="shared" si="2"/>
        <v>119</v>
      </c>
      <c r="X11" s="543">
        <f t="shared" si="2"/>
        <v>86</v>
      </c>
      <c r="Y11" s="543">
        <f t="shared" si="2"/>
        <v>1986</v>
      </c>
    </row>
    <row r="12" spans="1:34" s="232" customFormat="1" ht="21.75" customHeight="1" thickBot="1">
      <c r="A12" s="33" t="s">
        <v>1</v>
      </c>
      <c r="B12" s="102">
        <f>SUM(B3:B11)</f>
        <v>6473</v>
      </c>
      <c r="C12" s="101">
        <f>SUM(C3:C11)</f>
        <v>253</v>
      </c>
      <c r="D12" s="101">
        <f>SUM(D3:D11)</f>
        <v>230</v>
      </c>
      <c r="E12" s="100">
        <f>SUM(E3:E11)</f>
        <v>6450</v>
      </c>
      <c r="F12" s="387">
        <f>SUM(F3:F11)</f>
        <v>1801</v>
      </c>
      <c r="G12" s="516">
        <f t="shared" ref="G12:G36" si="4">(E12-F12-L12)*100/(E12-F12)</f>
        <v>99.354699935469995</v>
      </c>
      <c r="H12" s="516">
        <f t="shared" ref="H12:H36" si="5">(I12+J12)*100/(E12-F12)</f>
        <v>70.552807055280709</v>
      </c>
      <c r="I12" s="102">
        <f t="shared" ref="I12:Q12" si="6">SUM(I3:I11)</f>
        <v>746</v>
      </c>
      <c r="J12" s="101">
        <f t="shared" si="6"/>
        <v>2534</v>
      </c>
      <c r="K12" s="101">
        <f t="shared" si="6"/>
        <v>338</v>
      </c>
      <c r="L12" s="100">
        <f t="shared" si="6"/>
        <v>30</v>
      </c>
      <c r="M12" s="103">
        <f t="shared" si="6"/>
        <v>194207</v>
      </c>
      <c r="N12" s="103">
        <f t="shared" si="6"/>
        <v>146074</v>
      </c>
      <c r="O12" s="99">
        <f t="shared" si="6"/>
        <v>79</v>
      </c>
      <c r="P12" s="98">
        <f t="shared" si="6"/>
        <v>25</v>
      </c>
      <c r="Q12" s="27">
        <f t="shared" si="6"/>
        <v>12</v>
      </c>
      <c r="U12" s="262" t="s">
        <v>1</v>
      </c>
      <c r="V12" s="263">
        <f>SUM(V3:V11)</f>
        <v>14059</v>
      </c>
      <c r="W12" s="264">
        <f t="shared" ref="W12:Y12" si="7">SUM(W3:W11)</f>
        <v>679</v>
      </c>
      <c r="X12" s="264">
        <f t="shared" si="7"/>
        <v>529</v>
      </c>
      <c r="Y12" s="264">
        <f t="shared" si="7"/>
        <v>13910</v>
      </c>
    </row>
    <row r="13" spans="1:34" s="232" customFormat="1">
      <c r="A13" s="233" t="s">
        <v>98</v>
      </c>
      <c r="B13" s="234">
        <v>518</v>
      </c>
      <c r="C13" s="234">
        <v>23</v>
      </c>
      <c r="D13" s="234">
        <v>23</v>
      </c>
      <c r="E13" s="235">
        <v>518</v>
      </c>
      <c r="F13" s="514">
        <v>0</v>
      </c>
      <c r="G13" s="517">
        <f t="shared" si="4"/>
        <v>99.420849420849422</v>
      </c>
      <c r="H13" s="518">
        <f t="shared" si="5"/>
        <v>58.108108108108105</v>
      </c>
      <c r="I13" s="234">
        <v>26</v>
      </c>
      <c r="J13" s="234">
        <v>275</v>
      </c>
      <c r="K13" s="234">
        <v>32</v>
      </c>
      <c r="L13" s="235">
        <v>3</v>
      </c>
      <c r="M13" s="265">
        <v>49671</v>
      </c>
      <c r="N13" s="265">
        <v>18603</v>
      </c>
      <c r="O13" s="235">
        <v>7</v>
      </c>
      <c r="P13" s="236">
        <v>1</v>
      </c>
      <c r="Q13" s="266">
        <v>0</v>
      </c>
      <c r="T13" s="232" t="s">
        <v>91</v>
      </c>
    </row>
    <row r="14" spans="1:34" s="232" customFormat="1">
      <c r="A14" s="242" t="s">
        <v>97</v>
      </c>
      <c r="B14" s="67">
        <v>1040</v>
      </c>
      <c r="C14" s="66">
        <v>36</v>
      </c>
      <c r="D14" s="66">
        <v>36</v>
      </c>
      <c r="E14" s="65">
        <v>1040</v>
      </c>
      <c r="F14" s="515"/>
      <c r="G14" s="519">
        <f t="shared" si="4"/>
        <v>97.980769230769226</v>
      </c>
      <c r="H14" s="520">
        <f t="shared" si="5"/>
        <v>44.42307692307692</v>
      </c>
      <c r="I14" s="67">
        <v>57</v>
      </c>
      <c r="J14" s="66">
        <v>405</v>
      </c>
      <c r="K14" s="66">
        <v>45</v>
      </c>
      <c r="L14" s="65">
        <v>21</v>
      </c>
      <c r="M14" s="68">
        <v>65748</v>
      </c>
      <c r="N14" s="68">
        <v>11795</v>
      </c>
      <c r="O14" s="64">
        <v>10</v>
      </c>
      <c r="P14" s="70" t="s">
        <v>91</v>
      </c>
      <c r="Q14" s="69">
        <v>4</v>
      </c>
      <c r="T14" s="232" t="s">
        <v>102</v>
      </c>
    </row>
    <row r="15" spans="1:34" s="232" customFormat="1">
      <c r="A15" s="242" t="s">
        <v>96</v>
      </c>
      <c r="B15" s="67">
        <v>297</v>
      </c>
      <c r="C15" s="66">
        <v>16</v>
      </c>
      <c r="D15" s="66">
        <v>14</v>
      </c>
      <c r="E15" s="65">
        <v>295</v>
      </c>
      <c r="F15" s="515">
        <v>0</v>
      </c>
      <c r="G15" s="519">
        <f t="shared" si="4"/>
        <v>95.932203389830505</v>
      </c>
      <c r="H15" s="520">
        <f t="shared" si="5"/>
        <v>23.728813559322035</v>
      </c>
      <c r="I15" s="67">
        <v>1</v>
      </c>
      <c r="J15" s="66">
        <v>69</v>
      </c>
      <c r="K15" s="66">
        <v>11</v>
      </c>
      <c r="L15" s="65">
        <v>12</v>
      </c>
      <c r="M15" s="68">
        <v>12294</v>
      </c>
      <c r="N15" s="68">
        <v>4338</v>
      </c>
      <c r="O15" s="64">
        <v>9</v>
      </c>
      <c r="P15" s="70" t="s">
        <v>100</v>
      </c>
      <c r="Q15" s="71">
        <v>5</v>
      </c>
      <c r="T15" s="232" t="s">
        <v>99</v>
      </c>
    </row>
    <row r="16" spans="1:34" s="232" customFormat="1">
      <c r="A16" s="245" t="s">
        <v>95</v>
      </c>
      <c r="B16" s="87">
        <v>885</v>
      </c>
      <c r="C16" s="86">
        <v>23</v>
      </c>
      <c r="D16" s="86">
        <v>28</v>
      </c>
      <c r="E16" s="85">
        <v>890</v>
      </c>
      <c r="F16" s="505">
        <v>0</v>
      </c>
      <c r="G16" s="519">
        <f t="shared" si="4"/>
        <v>98.089887640449433</v>
      </c>
      <c r="H16" s="520">
        <f t="shared" si="5"/>
        <v>54.157303370786515</v>
      </c>
      <c r="I16" s="87">
        <v>71</v>
      </c>
      <c r="J16" s="86">
        <v>411</v>
      </c>
      <c r="K16" s="86">
        <v>64</v>
      </c>
      <c r="L16" s="85">
        <v>17</v>
      </c>
      <c r="M16" s="88">
        <v>43842</v>
      </c>
      <c r="N16" s="88">
        <v>20964</v>
      </c>
      <c r="O16" s="84">
        <v>19</v>
      </c>
      <c r="P16" s="83">
        <v>4</v>
      </c>
      <c r="Q16" s="82">
        <v>3</v>
      </c>
      <c r="T16" s="232" t="s">
        <v>101</v>
      </c>
    </row>
    <row r="17" spans="1:20" s="232" customFormat="1">
      <c r="A17" s="242" t="s">
        <v>94</v>
      </c>
      <c r="B17" s="87">
        <v>748</v>
      </c>
      <c r="C17" s="86">
        <v>20</v>
      </c>
      <c r="D17" s="86">
        <v>28</v>
      </c>
      <c r="E17" s="85">
        <v>756</v>
      </c>
      <c r="F17" s="505">
        <v>0</v>
      </c>
      <c r="G17" s="519">
        <f t="shared" si="4"/>
        <v>99.867724867724874</v>
      </c>
      <c r="H17" s="520">
        <f t="shared" si="5"/>
        <v>48.941798941798943</v>
      </c>
      <c r="I17" s="87">
        <v>44</v>
      </c>
      <c r="J17" s="86">
        <v>326</v>
      </c>
      <c r="K17" s="86">
        <v>37</v>
      </c>
      <c r="L17" s="89">
        <v>1</v>
      </c>
      <c r="M17" s="88">
        <v>37627</v>
      </c>
      <c r="N17" s="88">
        <v>17217</v>
      </c>
      <c r="O17" s="84">
        <v>17</v>
      </c>
      <c r="P17" s="83">
        <v>5</v>
      </c>
      <c r="Q17" s="82">
        <v>1</v>
      </c>
      <c r="T17" s="232" t="s">
        <v>91</v>
      </c>
    </row>
    <row r="18" spans="1:20" s="232" customFormat="1">
      <c r="A18" s="248" t="s">
        <v>93</v>
      </c>
      <c r="B18" s="87">
        <v>656</v>
      </c>
      <c r="C18" s="86">
        <v>23</v>
      </c>
      <c r="D18" s="86">
        <v>27</v>
      </c>
      <c r="E18" s="85">
        <v>660</v>
      </c>
      <c r="F18" s="505">
        <v>0</v>
      </c>
      <c r="G18" s="519">
        <f t="shared" si="4"/>
        <v>100</v>
      </c>
      <c r="H18" s="520">
        <f t="shared" si="5"/>
        <v>37.575757575757578</v>
      </c>
      <c r="I18" s="87">
        <v>26</v>
      </c>
      <c r="J18" s="86">
        <v>222</v>
      </c>
      <c r="K18" s="86">
        <v>12</v>
      </c>
      <c r="L18" s="85">
        <v>0</v>
      </c>
      <c r="M18" s="88">
        <v>16422</v>
      </c>
      <c r="N18" s="88">
        <v>16380</v>
      </c>
      <c r="O18" s="84">
        <v>26</v>
      </c>
      <c r="P18" s="83">
        <v>1</v>
      </c>
      <c r="Q18" s="82">
        <v>0</v>
      </c>
      <c r="T18" s="232" t="s">
        <v>101</v>
      </c>
    </row>
    <row r="19" spans="1:20" s="232" customFormat="1">
      <c r="A19" s="245" t="s">
        <v>92</v>
      </c>
      <c r="B19" s="87">
        <v>540</v>
      </c>
      <c r="C19" s="86">
        <v>28</v>
      </c>
      <c r="D19" s="86">
        <v>20</v>
      </c>
      <c r="E19" s="85">
        <v>532</v>
      </c>
      <c r="F19" s="505">
        <v>0</v>
      </c>
      <c r="G19" s="519">
        <f t="shared" si="4"/>
        <v>96.05263157894737</v>
      </c>
      <c r="H19" s="520">
        <f t="shared" si="5"/>
        <v>37.969924812030072</v>
      </c>
      <c r="I19" s="87">
        <v>22</v>
      </c>
      <c r="J19" s="86">
        <v>180</v>
      </c>
      <c r="K19" s="86">
        <v>19</v>
      </c>
      <c r="L19" s="85">
        <v>21</v>
      </c>
      <c r="M19" s="88">
        <v>23526</v>
      </c>
      <c r="N19" s="88">
        <v>12281</v>
      </c>
      <c r="O19" s="84">
        <v>4</v>
      </c>
      <c r="P19" s="83">
        <v>1</v>
      </c>
      <c r="Q19" s="82">
        <v>0</v>
      </c>
      <c r="T19" s="232" t="s">
        <v>100</v>
      </c>
    </row>
    <row r="20" spans="1:20" s="232" customFormat="1">
      <c r="A20" s="245" t="s">
        <v>149</v>
      </c>
      <c r="B20" s="67">
        <v>503</v>
      </c>
      <c r="C20" s="66">
        <v>36</v>
      </c>
      <c r="D20" s="66">
        <v>15</v>
      </c>
      <c r="E20" s="65">
        <v>482</v>
      </c>
      <c r="F20" s="515">
        <v>0</v>
      </c>
      <c r="G20" s="519">
        <f t="shared" si="4"/>
        <v>98.755186721991706</v>
      </c>
      <c r="H20" s="520">
        <f t="shared" si="5"/>
        <v>50.829875518672196</v>
      </c>
      <c r="I20" s="67">
        <v>24</v>
      </c>
      <c r="J20" s="66">
        <v>221</v>
      </c>
      <c r="K20" s="66">
        <v>27</v>
      </c>
      <c r="L20" s="65">
        <v>6</v>
      </c>
      <c r="M20" s="68">
        <v>23982</v>
      </c>
      <c r="N20" s="68">
        <v>7403</v>
      </c>
      <c r="O20" s="64">
        <v>17</v>
      </c>
      <c r="P20" s="63">
        <v>2</v>
      </c>
      <c r="Q20" s="71">
        <v>1</v>
      </c>
    </row>
    <row r="21" spans="1:20" s="232" customFormat="1" ht="15" thickBot="1">
      <c r="A21" s="257" t="s">
        <v>90</v>
      </c>
      <c r="B21" s="67">
        <v>881</v>
      </c>
      <c r="C21" s="66">
        <v>29</v>
      </c>
      <c r="D21" s="66">
        <v>29</v>
      </c>
      <c r="E21" s="65">
        <v>881</v>
      </c>
      <c r="F21" s="515">
        <v>0</v>
      </c>
      <c r="G21" s="521">
        <f t="shared" si="4"/>
        <v>98.751418842224751</v>
      </c>
      <c r="H21" s="522">
        <f t="shared" si="5"/>
        <v>46.31101021566402</v>
      </c>
      <c r="I21" s="67">
        <v>72</v>
      </c>
      <c r="J21" s="66">
        <v>336</v>
      </c>
      <c r="K21" s="66">
        <v>58</v>
      </c>
      <c r="L21" s="65">
        <v>11</v>
      </c>
      <c r="M21" s="68">
        <v>45409</v>
      </c>
      <c r="N21" s="68">
        <v>19612</v>
      </c>
      <c r="O21" s="64">
        <v>18</v>
      </c>
      <c r="P21" s="63">
        <v>2</v>
      </c>
      <c r="Q21" s="62">
        <v>2</v>
      </c>
      <c r="T21" s="232" t="s">
        <v>99</v>
      </c>
    </row>
    <row r="22" spans="1:20" s="232" customFormat="1" ht="20.25" customHeight="1" thickBot="1">
      <c r="A22" s="81" t="s">
        <v>2</v>
      </c>
      <c r="B22" s="76">
        <f>SUM(B13:B21)</f>
        <v>6068</v>
      </c>
      <c r="C22" s="80">
        <f>SUM(C13:C21)</f>
        <v>234</v>
      </c>
      <c r="D22" s="80">
        <f>SUM(D13:D21)</f>
        <v>220</v>
      </c>
      <c r="E22" s="79">
        <f>SUM(E13:E21)</f>
        <v>6054</v>
      </c>
      <c r="F22" s="78">
        <f>SUM(F13:F21)</f>
        <v>0</v>
      </c>
      <c r="G22" s="527">
        <f t="shared" si="4"/>
        <v>98.480343574496203</v>
      </c>
      <c r="H22" s="528">
        <f t="shared" si="5"/>
        <v>46.052196894615129</v>
      </c>
      <c r="I22" s="77">
        <f t="shared" ref="I22:Q22" si="8">SUM(I13:I21)</f>
        <v>343</v>
      </c>
      <c r="J22" s="77">
        <f t="shared" si="8"/>
        <v>2445</v>
      </c>
      <c r="K22" s="77">
        <f t="shared" si="8"/>
        <v>305</v>
      </c>
      <c r="L22" s="75">
        <f t="shared" si="8"/>
        <v>92</v>
      </c>
      <c r="M22" s="78">
        <f t="shared" si="8"/>
        <v>318521</v>
      </c>
      <c r="N22" s="78">
        <f t="shared" si="8"/>
        <v>128593</v>
      </c>
      <c r="O22" s="75">
        <f t="shared" si="8"/>
        <v>127</v>
      </c>
      <c r="P22" s="74">
        <f t="shared" si="8"/>
        <v>16</v>
      </c>
      <c r="Q22" s="73">
        <f t="shared" si="8"/>
        <v>16</v>
      </c>
    </row>
    <row r="23" spans="1:20" s="232" customFormat="1">
      <c r="A23" s="355" t="s">
        <v>98</v>
      </c>
      <c r="B23" s="365">
        <v>181</v>
      </c>
      <c r="C23" s="365">
        <v>3</v>
      </c>
      <c r="D23" s="365">
        <v>3</v>
      </c>
      <c r="E23" s="366">
        <v>181</v>
      </c>
      <c r="F23" s="523">
        <v>0</v>
      </c>
      <c r="G23" s="531">
        <f t="shared" si="4"/>
        <v>98.895027624309392</v>
      </c>
      <c r="H23" s="532">
        <f t="shared" si="5"/>
        <v>61.325966850828728</v>
      </c>
      <c r="I23" s="375">
        <v>24</v>
      </c>
      <c r="J23" s="365">
        <v>87</v>
      </c>
      <c r="K23" s="365">
        <v>12</v>
      </c>
      <c r="L23" s="366">
        <v>2</v>
      </c>
      <c r="M23" s="370">
        <v>22691</v>
      </c>
      <c r="N23" s="370">
        <v>7637</v>
      </c>
      <c r="O23" s="393">
        <v>4</v>
      </c>
      <c r="P23" s="395"/>
      <c r="Q23" s="396"/>
    </row>
    <row r="24" spans="1:20" s="232" customFormat="1">
      <c r="A24" s="340" t="s">
        <v>97</v>
      </c>
      <c r="B24" s="361">
        <v>269</v>
      </c>
      <c r="C24" s="361">
        <v>22</v>
      </c>
      <c r="D24" s="361">
        <v>11</v>
      </c>
      <c r="E24" s="367">
        <v>258</v>
      </c>
      <c r="F24" s="524"/>
      <c r="G24" s="533">
        <f t="shared" si="4"/>
        <v>100</v>
      </c>
      <c r="H24" s="534">
        <f t="shared" si="5"/>
        <v>40.310077519379846</v>
      </c>
      <c r="I24" s="376">
        <v>11</v>
      </c>
      <c r="J24" s="361">
        <v>93</v>
      </c>
      <c r="K24" s="361">
        <v>20</v>
      </c>
      <c r="L24" s="367">
        <v>0</v>
      </c>
      <c r="M24" s="371">
        <v>17938</v>
      </c>
      <c r="N24" s="371">
        <v>5920</v>
      </c>
      <c r="O24" s="371">
        <v>1</v>
      </c>
      <c r="P24" s="397" t="s">
        <v>91</v>
      </c>
      <c r="Q24" s="398">
        <v>1</v>
      </c>
    </row>
    <row r="25" spans="1:20" s="232" customFormat="1">
      <c r="A25" s="340" t="s">
        <v>96</v>
      </c>
      <c r="B25" s="362">
        <v>73</v>
      </c>
      <c r="C25" s="362">
        <v>24</v>
      </c>
      <c r="D25" s="362">
        <v>3</v>
      </c>
      <c r="E25" s="368">
        <v>52</v>
      </c>
      <c r="F25" s="525">
        <v>0</v>
      </c>
      <c r="G25" s="533">
        <f t="shared" si="4"/>
        <v>100</v>
      </c>
      <c r="H25" s="534">
        <f t="shared" si="5"/>
        <v>26.923076923076923</v>
      </c>
      <c r="I25" s="369">
        <v>1</v>
      </c>
      <c r="J25" s="362">
        <v>13</v>
      </c>
      <c r="K25" s="362">
        <v>2</v>
      </c>
      <c r="L25" s="368">
        <v>0</v>
      </c>
      <c r="M25" s="372">
        <v>2451</v>
      </c>
      <c r="N25" s="372">
        <v>846</v>
      </c>
      <c r="O25" s="372">
        <v>3</v>
      </c>
      <c r="P25" s="399">
        <v>0</v>
      </c>
      <c r="Q25" s="398">
        <v>0</v>
      </c>
    </row>
    <row r="26" spans="1:20" s="232" customFormat="1">
      <c r="A26" s="356" t="s">
        <v>95</v>
      </c>
      <c r="B26" s="361">
        <v>170</v>
      </c>
      <c r="C26" s="361">
        <v>5</v>
      </c>
      <c r="D26" s="361">
        <v>7</v>
      </c>
      <c r="E26" s="367">
        <v>172</v>
      </c>
      <c r="F26" s="524">
        <v>0</v>
      </c>
      <c r="G26" s="533">
        <f t="shared" si="4"/>
        <v>97.093023255813947</v>
      </c>
      <c r="H26" s="534">
        <f t="shared" si="5"/>
        <v>50.581395348837212</v>
      </c>
      <c r="I26" s="376">
        <v>20</v>
      </c>
      <c r="J26" s="361">
        <v>67</v>
      </c>
      <c r="K26" s="361">
        <v>15</v>
      </c>
      <c r="L26" s="367">
        <v>5</v>
      </c>
      <c r="M26" s="371">
        <v>6493</v>
      </c>
      <c r="N26" s="371">
        <v>2708</v>
      </c>
      <c r="O26" s="371">
        <v>3</v>
      </c>
      <c r="P26" s="397" t="s">
        <v>91</v>
      </c>
      <c r="Q26" s="398">
        <v>0</v>
      </c>
    </row>
    <row r="27" spans="1:20" s="232" customFormat="1">
      <c r="A27" s="357" t="s">
        <v>94</v>
      </c>
      <c r="B27" s="361">
        <v>111</v>
      </c>
      <c r="C27" s="361">
        <v>14</v>
      </c>
      <c r="D27" s="361">
        <v>4</v>
      </c>
      <c r="E27" s="367">
        <v>101</v>
      </c>
      <c r="F27" s="524">
        <v>0</v>
      </c>
      <c r="G27" s="533">
        <f t="shared" si="4"/>
        <v>100</v>
      </c>
      <c r="H27" s="534">
        <f t="shared" si="5"/>
        <v>43.564356435643568</v>
      </c>
      <c r="I27" s="376">
        <v>8</v>
      </c>
      <c r="J27" s="361">
        <v>36</v>
      </c>
      <c r="K27" s="361">
        <v>2</v>
      </c>
      <c r="L27" s="367">
        <v>0</v>
      </c>
      <c r="M27" s="371">
        <v>8371</v>
      </c>
      <c r="N27" s="371">
        <v>3164</v>
      </c>
      <c r="O27" s="371">
        <v>0</v>
      </c>
      <c r="P27" s="397" t="s">
        <v>91</v>
      </c>
      <c r="Q27" s="398">
        <v>0</v>
      </c>
    </row>
    <row r="28" spans="1:20" s="232" customFormat="1">
      <c r="A28" s="358" t="s">
        <v>93</v>
      </c>
      <c r="B28" s="361">
        <v>127</v>
      </c>
      <c r="C28" s="361">
        <v>14</v>
      </c>
      <c r="D28" s="361">
        <v>2</v>
      </c>
      <c r="E28" s="367">
        <v>115</v>
      </c>
      <c r="F28" s="524">
        <v>0</v>
      </c>
      <c r="G28" s="533">
        <f t="shared" si="4"/>
        <v>99.130434782608702</v>
      </c>
      <c r="H28" s="534">
        <f t="shared" si="5"/>
        <v>40.869565217391305</v>
      </c>
      <c r="I28" s="376">
        <v>4</v>
      </c>
      <c r="J28" s="361">
        <v>43</v>
      </c>
      <c r="K28" s="361">
        <v>2</v>
      </c>
      <c r="L28" s="367">
        <v>1</v>
      </c>
      <c r="M28" s="371">
        <v>3945</v>
      </c>
      <c r="N28" s="371">
        <v>3945</v>
      </c>
      <c r="O28" s="371">
        <v>3</v>
      </c>
      <c r="P28" s="397" t="s">
        <v>91</v>
      </c>
      <c r="Q28" s="398">
        <v>0</v>
      </c>
    </row>
    <row r="29" spans="1:20" s="232" customFormat="1">
      <c r="A29" s="359" t="s">
        <v>92</v>
      </c>
      <c r="B29" s="361">
        <v>107</v>
      </c>
      <c r="C29" s="361">
        <v>41</v>
      </c>
      <c r="D29" s="361">
        <v>6</v>
      </c>
      <c r="E29" s="367">
        <v>72</v>
      </c>
      <c r="F29" s="524">
        <v>0</v>
      </c>
      <c r="G29" s="533">
        <f t="shared" si="4"/>
        <v>98.611111111111114</v>
      </c>
      <c r="H29" s="534">
        <f t="shared" si="5"/>
        <v>65.277777777777771</v>
      </c>
      <c r="I29" s="376">
        <v>12</v>
      </c>
      <c r="J29" s="361">
        <v>35</v>
      </c>
      <c r="K29" s="361">
        <v>0</v>
      </c>
      <c r="L29" s="367">
        <v>1</v>
      </c>
      <c r="M29" s="371">
        <v>5094</v>
      </c>
      <c r="N29" s="371">
        <v>1339</v>
      </c>
      <c r="O29" s="371">
        <v>2</v>
      </c>
      <c r="P29" s="400">
        <v>0</v>
      </c>
      <c r="Q29" s="398">
        <v>0</v>
      </c>
    </row>
    <row r="30" spans="1:20" s="232" customFormat="1">
      <c r="A30" s="359" t="s">
        <v>149</v>
      </c>
      <c r="B30" s="361">
        <v>120</v>
      </c>
      <c r="C30" s="361">
        <v>2</v>
      </c>
      <c r="D30" s="361">
        <v>0</v>
      </c>
      <c r="E30" s="367">
        <v>121</v>
      </c>
      <c r="F30" s="524">
        <v>0</v>
      </c>
      <c r="G30" s="533">
        <f t="shared" si="4"/>
        <v>97.52066115702479</v>
      </c>
      <c r="H30" s="534">
        <f t="shared" si="5"/>
        <v>29.75206611570248</v>
      </c>
      <c r="I30" s="376">
        <v>2</v>
      </c>
      <c r="J30" s="361">
        <v>34</v>
      </c>
      <c r="K30" s="361">
        <v>4</v>
      </c>
      <c r="L30" s="367">
        <v>3</v>
      </c>
      <c r="M30" s="371">
        <v>9361</v>
      </c>
      <c r="N30" s="371">
        <v>1956</v>
      </c>
      <c r="O30" s="371">
        <v>3</v>
      </c>
      <c r="P30" s="400">
        <v>1</v>
      </c>
      <c r="Q30" s="401">
        <v>1</v>
      </c>
    </row>
    <row r="31" spans="1:20" s="232" customFormat="1" ht="15" thickBot="1">
      <c r="A31" s="356" t="s">
        <v>90</v>
      </c>
      <c r="B31" s="389">
        <v>188</v>
      </c>
      <c r="C31" s="389">
        <v>59</v>
      </c>
      <c r="D31" s="389">
        <v>32</v>
      </c>
      <c r="E31" s="390">
        <v>160</v>
      </c>
      <c r="F31" s="526">
        <v>0</v>
      </c>
      <c r="G31" s="535">
        <f t="shared" si="4"/>
        <v>98.125</v>
      </c>
      <c r="H31" s="536">
        <f t="shared" si="5"/>
        <v>53.75</v>
      </c>
      <c r="I31" s="392">
        <v>9</v>
      </c>
      <c r="J31" s="389">
        <v>77</v>
      </c>
      <c r="K31" s="389">
        <v>17</v>
      </c>
      <c r="L31" s="390">
        <v>3</v>
      </c>
      <c r="M31" s="391">
        <v>12059</v>
      </c>
      <c r="N31" s="391">
        <v>3557</v>
      </c>
      <c r="O31" s="394">
        <v>2</v>
      </c>
      <c r="P31" s="402">
        <v>1</v>
      </c>
      <c r="Q31" s="403">
        <v>1</v>
      </c>
    </row>
    <row r="32" spans="1:20" s="232" customFormat="1" ht="20.25" customHeight="1" thickBot="1">
      <c r="A32" s="61" t="s">
        <v>3</v>
      </c>
      <c r="B32" s="56">
        <f>SUM(B23:B31)</f>
        <v>1346</v>
      </c>
      <c r="C32" s="60">
        <f>SUM(C23:C31)</f>
        <v>184</v>
      </c>
      <c r="D32" s="60">
        <f>SUM(D23:D31)</f>
        <v>68</v>
      </c>
      <c r="E32" s="59">
        <f>SUM(E23:E31)</f>
        <v>1232</v>
      </c>
      <c r="F32" s="58">
        <f>SUM(F23:F31)</f>
        <v>0</v>
      </c>
      <c r="G32" s="529">
        <f t="shared" si="4"/>
        <v>98.782467532467535</v>
      </c>
      <c r="H32" s="530">
        <f t="shared" si="5"/>
        <v>46.753246753246756</v>
      </c>
      <c r="I32" s="57">
        <f t="shared" ref="I32:Q32" si="9">SUM(I23:I31)</f>
        <v>91</v>
      </c>
      <c r="J32" s="57">
        <f t="shared" si="9"/>
        <v>485</v>
      </c>
      <c r="K32" s="57">
        <f t="shared" si="9"/>
        <v>74</v>
      </c>
      <c r="L32" s="55">
        <f t="shared" si="9"/>
        <v>15</v>
      </c>
      <c r="M32" s="58">
        <f t="shared" si="9"/>
        <v>88403</v>
      </c>
      <c r="N32" s="58">
        <f t="shared" si="9"/>
        <v>31072</v>
      </c>
      <c r="O32" s="55">
        <f t="shared" si="9"/>
        <v>21</v>
      </c>
      <c r="P32" s="54">
        <f t="shared" si="9"/>
        <v>2</v>
      </c>
      <c r="Q32" s="53">
        <f t="shared" si="9"/>
        <v>3</v>
      </c>
    </row>
    <row r="33" spans="1:23" s="232" customFormat="1">
      <c r="A33" s="52" t="s">
        <v>89</v>
      </c>
      <c r="B33" s="538">
        <f>B12</f>
        <v>6473</v>
      </c>
      <c r="C33" s="19">
        <f>C12</f>
        <v>253</v>
      </c>
      <c r="D33" s="19">
        <f>D12</f>
        <v>230</v>
      </c>
      <c r="E33" s="37">
        <f>E12</f>
        <v>6450</v>
      </c>
      <c r="F33" s="51">
        <f>F12</f>
        <v>1801</v>
      </c>
      <c r="G33" s="373">
        <f t="shared" si="4"/>
        <v>99.354699935469995</v>
      </c>
      <c r="H33" s="377">
        <f t="shared" si="5"/>
        <v>70.552807055280709</v>
      </c>
      <c r="I33" s="38">
        <f t="shared" ref="I33:Q33" si="10">I12</f>
        <v>746</v>
      </c>
      <c r="J33" s="19">
        <f t="shared" si="10"/>
        <v>2534</v>
      </c>
      <c r="K33" s="19">
        <f t="shared" si="10"/>
        <v>338</v>
      </c>
      <c r="L33" s="37">
        <f t="shared" si="10"/>
        <v>30</v>
      </c>
      <c r="M33" s="51">
        <f t="shared" si="10"/>
        <v>194207</v>
      </c>
      <c r="N33" s="51">
        <f t="shared" si="10"/>
        <v>146074</v>
      </c>
      <c r="O33" s="50">
        <f t="shared" si="10"/>
        <v>79</v>
      </c>
      <c r="P33" s="49">
        <f t="shared" si="10"/>
        <v>25</v>
      </c>
      <c r="Q33" s="267">
        <f t="shared" si="10"/>
        <v>12</v>
      </c>
    </row>
    <row r="34" spans="1:23" s="232" customFormat="1">
      <c r="A34" s="48" t="s">
        <v>88</v>
      </c>
      <c r="B34" s="47">
        <f>B22</f>
        <v>6068</v>
      </c>
      <c r="C34" s="9">
        <f>C22</f>
        <v>234</v>
      </c>
      <c r="D34" s="9">
        <f>D22</f>
        <v>220</v>
      </c>
      <c r="E34" s="46">
        <f>E22</f>
        <v>6054</v>
      </c>
      <c r="F34" s="45">
        <v>0</v>
      </c>
      <c r="G34" s="373">
        <f t="shared" si="4"/>
        <v>98.480343574496203</v>
      </c>
      <c r="H34" s="377">
        <f t="shared" si="5"/>
        <v>46.052196894615129</v>
      </c>
      <c r="I34" s="38">
        <f t="shared" ref="I34:Q34" si="11">I22</f>
        <v>343</v>
      </c>
      <c r="J34" s="19">
        <f t="shared" si="11"/>
        <v>2445</v>
      </c>
      <c r="K34" s="19">
        <f t="shared" si="11"/>
        <v>305</v>
      </c>
      <c r="L34" s="37">
        <f t="shared" si="11"/>
        <v>92</v>
      </c>
      <c r="M34" s="45">
        <f t="shared" si="11"/>
        <v>318521</v>
      </c>
      <c r="N34" s="45">
        <f t="shared" si="11"/>
        <v>128593</v>
      </c>
      <c r="O34" s="44">
        <f t="shared" si="11"/>
        <v>127</v>
      </c>
      <c r="P34" s="43">
        <f t="shared" si="11"/>
        <v>16</v>
      </c>
      <c r="Q34" s="247">
        <f t="shared" si="11"/>
        <v>16</v>
      </c>
    </row>
    <row r="35" spans="1:23" s="232" customFormat="1" ht="15" thickBot="1">
      <c r="A35" s="42" t="s">
        <v>87</v>
      </c>
      <c r="B35" s="41">
        <f>B32</f>
        <v>1346</v>
      </c>
      <c r="C35" s="17">
        <f>C32</f>
        <v>184</v>
      </c>
      <c r="D35" s="17">
        <f>D32</f>
        <v>68</v>
      </c>
      <c r="E35" s="40">
        <f>E32</f>
        <v>1232</v>
      </c>
      <c r="F35" s="39">
        <v>0</v>
      </c>
      <c r="G35" s="373">
        <f t="shared" si="4"/>
        <v>98.782467532467535</v>
      </c>
      <c r="H35" s="377">
        <f t="shared" si="5"/>
        <v>46.753246753246756</v>
      </c>
      <c r="I35" s="38">
        <f t="shared" ref="I35:Q35" si="12">I32</f>
        <v>91</v>
      </c>
      <c r="J35" s="19">
        <f t="shared" si="12"/>
        <v>485</v>
      </c>
      <c r="K35" s="19">
        <f t="shared" si="12"/>
        <v>74</v>
      </c>
      <c r="L35" s="37">
        <f t="shared" si="12"/>
        <v>15</v>
      </c>
      <c r="M35" s="39">
        <f t="shared" si="12"/>
        <v>88403</v>
      </c>
      <c r="N35" s="39">
        <f t="shared" si="12"/>
        <v>31072</v>
      </c>
      <c r="O35" s="36">
        <f t="shared" si="12"/>
        <v>21</v>
      </c>
      <c r="P35" s="35">
        <f t="shared" si="12"/>
        <v>2</v>
      </c>
      <c r="Q35" s="268">
        <f t="shared" si="12"/>
        <v>3</v>
      </c>
    </row>
    <row r="36" spans="1:23" s="232" customFormat="1" ht="20.25" customHeight="1" thickBot="1">
      <c r="A36" s="33" t="s">
        <v>51</v>
      </c>
      <c r="B36" s="32">
        <f>SUM(B33:B35)</f>
        <v>13887</v>
      </c>
      <c r="C36" s="31">
        <f>SUM(C33:C35)</f>
        <v>671</v>
      </c>
      <c r="D36" s="31">
        <f>SUM(D33:D35)</f>
        <v>518</v>
      </c>
      <c r="E36" s="34">
        <f>SUM(E33:E35)</f>
        <v>13736</v>
      </c>
      <c r="F36" s="33">
        <f>SUM(F33:F35)</f>
        <v>1801</v>
      </c>
      <c r="G36" s="374">
        <f t="shared" si="4"/>
        <v>98.852115626309171</v>
      </c>
      <c r="H36" s="378">
        <f t="shared" si="5"/>
        <v>55.668202764976961</v>
      </c>
      <c r="I36" s="32">
        <f t="shared" ref="I36:Q36" si="13">SUM(I33:I35)</f>
        <v>1180</v>
      </c>
      <c r="J36" s="31">
        <f t="shared" si="13"/>
        <v>5464</v>
      </c>
      <c r="K36" s="31">
        <f t="shared" si="13"/>
        <v>717</v>
      </c>
      <c r="L36" s="30">
        <f t="shared" si="13"/>
        <v>137</v>
      </c>
      <c r="M36" s="33">
        <f t="shared" si="13"/>
        <v>601131</v>
      </c>
      <c r="N36" s="33">
        <f t="shared" si="13"/>
        <v>305739</v>
      </c>
      <c r="O36" s="29">
        <f t="shared" si="13"/>
        <v>227</v>
      </c>
      <c r="P36" s="28">
        <f t="shared" si="13"/>
        <v>43</v>
      </c>
      <c r="Q36" s="27">
        <f t="shared" si="13"/>
        <v>31</v>
      </c>
      <c r="R36" s="232">
        <f>SUM(I36:L36)</f>
        <v>7498</v>
      </c>
    </row>
    <row r="37" spans="1:23">
      <c r="F37">
        <f>E36-F36</f>
        <v>11935</v>
      </c>
    </row>
    <row r="39" spans="1:23" ht="58.5" customHeight="1">
      <c r="A39" s="269" t="s">
        <v>86</v>
      </c>
      <c r="B39" s="270" t="s">
        <v>85</v>
      </c>
      <c r="C39" s="270" t="s">
        <v>5</v>
      </c>
      <c r="D39" s="270" t="s">
        <v>6</v>
      </c>
      <c r="E39" s="270" t="s">
        <v>84</v>
      </c>
      <c r="F39" s="270" t="s">
        <v>83</v>
      </c>
      <c r="G39" s="270" t="s">
        <v>82</v>
      </c>
      <c r="H39" s="270" t="s">
        <v>81</v>
      </c>
      <c r="I39" s="270" t="s">
        <v>80</v>
      </c>
      <c r="J39" s="270" t="s">
        <v>79</v>
      </c>
      <c r="K39" s="270" t="s">
        <v>78</v>
      </c>
      <c r="L39" s="270" t="s">
        <v>13</v>
      </c>
      <c r="M39" s="270" t="s">
        <v>150</v>
      </c>
      <c r="N39" s="271"/>
      <c r="O39" s="270" t="s">
        <v>77</v>
      </c>
      <c r="P39" s="864" t="s">
        <v>151</v>
      </c>
      <c r="Q39" s="865"/>
    </row>
    <row r="40" spans="1:23">
      <c r="A40" s="272" t="s">
        <v>75</v>
      </c>
      <c r="B40" s="273">
        <v>25</v>
      </c>
      <c r="C40" s="273">
        <v>2</v>
      </c>
      <c r="D40" s="273">
        <v>1</v>
      </c>
      <c r="E40" s="273">
        <v>24</v>
      </c>
      <c r="F40" s="273">
        <v>0</v>
      </c>
      <c r="G40" s="274">
        <f>(E40-F40-L40)*100/(E40-F40)</f>
        <v>91.666666666666671</v>
      </c>
      <c r="H40" s="274">
        <f>(I40+J40)*100/(E40-F40)</f>
        <v>8.3333333333333339</v>
      </c>
      <c r="I40" s="273">
        <v>0</v>
      </c>
      <c r="J40" s="273">
        <v>2</v>
      </c>
      <c r="K40" s="273">
        <v>1</v>
      </c>
      <c r="L40" s="273">
        <v>2</v>
      </c>
      <c r="M40" s="273">
        <v>1098</v>
      </c>
      <c r="N40" s="273">
        <v>850</v>
      </c>
      <c r="O40" s="273">
        <v>1</v>
      </c>
      <c r="P40" s="273">
        <v>1</v>
      </c>
      <c r="Q40" s="271">
        <v>3</v>
      </c>
    </row>
    <row r="41" spans="1:23">
      <c r="A41" s="272" t="s">
        <v>19</v>
      </c>
      <c r="B41" s="142">
        <v>33</v>
      </c>
      <c r="C41" s="142">
        <v>2</v>
      </c>
      <c r="D41" s="142">
        <v>1</v>
      </c>
      <c r="E41" s="273">
        <v>32</v>
      </c>
      <c r="F41" s="142">
        <v>0</v>
      </c>
      <c r="G41" s="274">
        <f>(E41-F41-L41)*100/(E41-F41)</f>
        <v>100</v>
      </c>
      <c r="H41" s="274">
        <f>(I41+J41)*100/(E41-F41)</f>
        <v>9.375</v>
      </c>
      <c r="I41" s="142">
        <v>0</v>
      </c>
      <c r="J41" s="142">
        <v>3</v>
      </c>
      <c r="K41" s="142">
        <v>0</v>
      </c>
      <c r="L41" s="142">
        <v>0</v>
      </c>
      <c r="M41" s="142">
        <v>2050</v>
      </c>
      <c r="N41" s="271">
        <v>409</v>
      </c>
      <c r="O41" s="142">
        <v>3</v>
      </c>
      <c r="P41" s="275">
        <v>3</v>
      </c>
      <c r="Q41" s="271">
        <v>2</v>
      </c>
    </row>
    <row r="42" spans="1:23" s="280" customFormat="1">
      <c r="A42" s="276" t="s">
        <v>4</v>
      </c>
      <c r="B42" s="276">
        <f>SUM(B40:B41)</f>
        <v>58</v>
      </c>
      <c r="C42" s="276">
        <f>SUM(C40:C41)</f>
        <v>4</v>
      </c>
      <c r="D42" s="276">
        <f>SUM(D40:D41)</f>
        <v>2</v>
      </c>
      <c r="E42" s="276">
        <f>SUM(E40:E41)</f>
        <v>56</v>
      </c>
      <c r="F42" s="276">
        <f>SUM(F40:F41)</f>
        <v>0</v>
      </c>
      <c r="G42" s="277">
        <f>(E42-F42-L42)*100/(E42-F42)</f>
        <v>96.428571428571431</v>
      </c>
      <c r="H42" s="277">
        <f>(I42+J42)*100/(E42-F42)</f>
        <v>8.9285714285714288</v>
      </c>
      <c r="I42" s="276">
        <f t="shared" ref="I42:Q42" si="14">SUM(I40:I41)</f>
        <v>0</v>
      </c>
      <c r="J42" s="276">
        <f t="shared" si="14"/>
        <v>5</v>
      </c>
      <c r="K42" s="276">
        <f t="shared" si="14"/>
        <v>1</v>
      </c>
      <c r="L42" s="276">
        <f t="shared" si="14"/>
        <v>2</v>
      </c>
      <c r="M42" s="276">
        <f t="shared" si="14"/>
        <v>3148</v>
      </c>
      <c r="N42" s="278">
        <f t="shared" si="14"/>
        <v>1259</v>
      </c>
      <c r="O42" s="276">
        <f t="shared" si="14"/>
        <v>4</v>
      </c>
      <c r="P42" s="279">
        <f t="shared" si="14"/>
        <v>4</v>
      </c>
      <c r="Q42" s="278">
        <f t="shared" si="14"/>
        <v>5</v>
      </c>
    </row>
    <row r="43" spans="1:23">
      <c r="A43" s="281"/>
      <c r="B43" s="281"/>
      <c r="C43" s="281"/>
      <c r="D43" s="281"/>
      <c r="E43" s="281"/>
      <c r="F43" s="281"/>
      <c r="G43" s="282"/>
      <c r="H43" s="282"/>
      <c r="I43" s="281"/>
      <c r="J43" s="281"/>
      <c r="K43" s="281"/>
      <c r="L43" s="281"/>
      <c r="M43" s="281"/>
      <c r="N43" s="283"/>
      <c r="O43" s="281"/>
      <c r="P43" s="284"/>
      <c r="Q43" s="283"/>
    </row>
    <row r="44" spans="1:23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</row>
    <row r="45" spans="1:23" ht="60" customHeight="1">
      <c r="A45" s="285" t="s">
        <v>76</v>
      </c>
      <c r="B45" s="286" t="s">
        <v>0</v>
      </c>
      <c r="C45" s="286" t="s">
        <v>5</v>
      </c>
      <c r="D45" s="286" t="s">
        <v>6</v>
      </c>
      <c r="E45" s="286" t="s">
        <v>42</v>
      </c>
      <c r="F45" s="286" t="s">
        <v>7</v>
      </c>
      <c r="G45" s="286" t="s">
        <v>8</v>
      </c>
      <c r="H45" s="286" t="s">
        <v>9</v>
      </c>
      <c r="I45" s="286" t="s">
        <v>10</v>
      </c>
      <c r="J45" s="286" t="s">
        <v>11</v>
      </c>
      <c r="K45" s="286" t="s">
        <v>12</v>
      </c>
      <c r="L45" s="286" t="s">
        <v>13</v>
      </c>
      <c r="M45" s="866" t="s">
        <v>41</v>
      </c>
      <c r="N45" s="867"/>
      <c r="O45" s="286" t="s">
        <v>14</v>
      </c>
      <c r="P45" s="866" t="s">
        <v>152</v>
      </c>
      <c r="Q45" s="867"/>
      <c r="U45" s="287" t="s">
        <v>153</v>
      </c>
      <c r="V45" s="287" t="s">
        <v>154</v>
      </c>
      <c r="W45" t="s">
        <v>155</v>
      </c>
    </row>
    <row r="46" spans="1:23">
      <c r="A46" s="288" t="s">
        <v>75</v>
      </c>
      <c r="B46" s="142">
        <v>50</v>
      </c>
      <c r="C46" s="142">
        <v>3</v>
      </c>
      <c r="D46" s="142">
        <v>7</v>
      </c>
      <c r="E46" s="142">
        <v>53</v>
      </c>
      <c r="F46" s="289">
        <v>20</v>
      </c>
      <c r="G46" s="290">
        <v>98.1</v>
      </c>
      <c r="H46" s="290">
        <v>23.53</v>
      </c>
      <c r="I46" s="41">
        <v>0</v>
      </c>
      <c r="J46" s="17">
        <v>8</v>
      </c>
      <c r="K46" s="17">
        <v>1</v>
      </c>
      <c r="L46" s="40">
        <v>1</v>
      </c>
      <c r="M46" s="142">
        <v>1924</v>
      </c>
      <c r="N46" s="291">
        <v>1450</v>
      </c>
      <c r="O46" s="142">
        <v>3</v>
      </c>
      <c r="P46" s="292" t="s">
        <v>611</v>
      </c>
      <c r="Q46" s="293">
        <v>2</v>
      </c>
      <c r="T46" s="150" t="s">
        <v>156</v>
      </c>
      <c r="U46">
        <v>99</v>
      </c>
      <c r="V46">
        <v>49.4</v>
      </c>
    </row>
    <row r="47" spans="1:23">
      <c r="A47" s="288" t="s">
        <v>19</v>
      </c>
      <c r="B47" s="142">
        <v>64</v>
      </c>
      <c r="C47" s="142">
        <v>1</v>
      </c>
      <c r="D47" s="142">
        <v>2</v>
      </c>
      <c r="E47" s="142">
        <v>65</v>
      </c>
      <c r="F47" s="289">
        <v>0</v>
      </c>
      <c r="G47" s="290">
        <v>98.99</v>
      </c>
      <c r="H47" s="290">
        <v>16.16</v>
      </c>
      <c r="I47" s="41">
        <v>0</v>
      </c>
      <c r="J47" s="17">
        <v>8</v>
      </c>
      <c r="K47" s="17">
        <v>1</v>
      </c>
      <c r="L47" s="40">
        <v>1</v>
      </c>
      <c r="M47" s="142">
        <v>3335</v>
      </c>
      <c r="N47" s="291">
        <v>1088</v>
      </c>
      <c r="O47" s="142">
        <v>3</v>
      </c>
      <c r="P47" s="292" t="s">
        <v>101</v>
      </c>
      <c r="Q47" s="293">
        <v>0</v>
      </c>
      <c r="T47" s="150" t="s">
        <v>157</v>
      </c>
      <c r="U47">
        <v>99</v>
      </c>
      <c r="V47">
        <v>49.2</v>
      </c>
    </row>
    <row r="48" spans="1:23">
      <c r="A48" s="294" t="s">
        <v>4</v>
      </c>
      <c r="B48" s="294">
        <f>SUM(B46:B47)</f>
        <v>114</v>
      </c>
      <c r="C48" s="294">
        <f>SUM(C46:C47)</f>
        <v>4</v>
      </c>
      <c r="D48" s="294">
        <f>SUM(D46:D47)</f>
        <v>9</v>
      </c>
      <c r="E48" s="294">
        <f>SUM(E46:E47)</f>
        <v>118</v>
      </c>
      <c r="F48" s="294">
        <f>SUM(F46:F47)</f>
        <v>20</v>
      </c>
      <c r="G48" s="295">
        <f>(E48-F48-L48)*100/(E48-F48)</f>
        <v>97.959183673469383</v>
      </c>
      <c r="H48" s="295">
        <f>(I48+J48)*100/(E48-F48)</f>
        <v>16.326530612244898</v>
      </c>
      <c r="I48" s="294">
        <f t="shared" ref="I48:Q48" si="15">SUM(I46:I47)</f>
        <v>0</v>
      </c>
      <c r="J48" s="294">
        <f t="shared" si="15"/>
        <v>16</v>
      </c>
      <c r="K48" s="294">
        <f t="shared" si="15"/>
        <v>2</v>
      </c>
      <c r="L48" s="294">
        <f t="shared" si="15"/>
        <v>2</v>
      </c>
      <c r="M48" s="294">
        <f t="shared" si="15"/>
        <v>5259</v>
      </c>
      <c r="N48" s="294">
        <f t="shared" si="15"/>
        <v>2538</v>
      </c>
      <c r="O48" s="294">
        <f t="shared" si="15"/>
        <v>6</v>
      </c>
      <c r="P48" s="294">
        <f t="shared" si="15"/>
        <v>0</v>
      </c>
      <c r="Q48" s="278">
        <f t="shared" si="15"/>
        <v>2</v>
      </c>
      <c r="T48" s="150" t="s">
        <v>158</v>
      </c>
      <c r="U48">
        <v>99</v>
      </c>
      <c r="V48">
        <v>49.1</v>
      </c>
      <c r="W48">
        <v>52.3</v>
      </c>
    </row>
    <row r="49" spans="1:23">
      <c r="A49" s="25"/>
      <c r="B49" s="539">
        <f>B33+B40+B46</f>
        <v>6548</v>
      </c>
      <c r="C49" s="539">
        <f t="shared" ref="C49:F49" si="16">C33+C40+C46</f>
        <v>258</v>
      </c>
      <c r="D49" s="539">
        <f t="shared" si="16"/>
        <v>238</v>
      </c>
      <c r="E49" s="539">
        <f t="shared" si="16"/>
        <v>6527</v>
      </c>
      <c r="F49" s="539">
        <f t="shared" si="16"/>
        <v>1821</v>
      </c>
      <c r="G49" s="540">
        <f>(E49-F49-L49)*100/(E49-F49)</f>
        <v>99.29876753081173</v>
      </c>
      <c r="H49" s="540">
        <f>(I49+J49)*100/(E49-F49)</f>
        <v>69.910752231194223</v>
      </c>
      <c r="I49" s="25">
        <f t="shared" ref="I49:Q50" si="17">I33+I40+I46</f>
        <v>746</v>
      </c>
      <c r="J49" s="25">
        <f t="shared" si="17"/>
        <v>2544</v>
      </c>
      <c r="K49" s="25">
        <f t="shared" si="17"/>
        <v>340</v>
      </c>
      <c r="L49" s="25">
        <f t="shared" si="17"/>
        <v>33</v>
      </c>
      <c r="M49" s="25">
        <f t="shared" si="17"/>
        <v>197229</v>
      </c>
      <c r="N49" s="25">
        <f t="shared" si="17"/>
        <v>148374</v>
      </c>
      <c r="O49" s="25">
        <f t="shared" si="17"/>
        <v>83</v>
      </c>
      <c r="P49" s="25">
        <f t="shared" si="17"/>
        <v>32</v>
      </c>
      <c r="Q49" s="25">
        <f t="shared" si="17"/>
        <v>17</v>
      </c>
      <c r="T49" s="150" t="s">
        <v>159</v>
      </c>
      <c r="U49">
        <v>99</v>
      </c>
      <c r="V49">
        <v>49.8</v>
      </c>
      <c r="W49">
        <v>52.6</v>
      </c>
    </row>
    <row r="50" spans="1:23" ht="15" thickBot="1">
      <c r="B50">
        <f>B34+B41+B47</f>
        <v>6165</v>
      </c>
      <c r="C50">
        <f t="shared" ref="C50:F50" si="18">C34+C41+C47</f>
        <v>237</v>
      </c>
      <c r="D50">
        <f t="shared" si="18"/>
        <v>223</v>
      </c>
      <c r="E50">
        <f t="shared" si="18"/>
        <v>6151</v>
      </c>
      <c r="F50">
        <f t="shared" si="18"/>
        <v>0</v>
      </c>
      <c r="G50" s="541">
        <f>(E50-F50-L50)*100/(E50-F50)</f>
        <v>98.488050723459594</v>
      </c>
      <c r="H50" s="541">
        <f>(I50+J50)*100/(E50-F50)</f>
        <v>45.504795968135262</v>
      </c>
      <c r="I50">
        <f t="shared" si="17"/>
        <v>343</v>
      </c>
      <c r="J50">
        <f t="shared" si="17"/>
        <v>2456</v>
      </c>
      <c r="K50">
        <f t="shared" si="17"/>
        <v>306</v>
      </c>
      <c r="L50">
        <f t="shared" si="17"/>
        <v>93</v>
      </c>
      <c r="M50">
        <f t="shared" si="17"/>
        <v>323906</v>
      </c>
      <c r="N50">
        <f t="shared" si="17"/>
        <v>130090</v>
      </c>
      <c r="O50">
        <f t="shared" si="17"/>
        <v>133</v>
      </c>
      <c r="P50">
        <f t="shared" si="17"/>
        <v>20</v>
      </c>
      <c r="Q50">
        <f t="shared" si="17"/>
        <v>18</v>
      </c>
      <c r="T50" s="150" t="s">
        <v>160</v>
      </c>
      <c r="U50">
        <v>98</v>
      </c>
      <c r="V50">
        <v>50.4</v>
      </c>
      <c r="W50">
        <v>52.8</v>
      </c>
    </row>
    <row r="51" spans="1:23" ht="15" thickBot="1">
      <c r="A51" s="24" t="s">
        <v>51</v>
      </c>
      <c r="B51" s="21">
        <f>B36+B42+B48</f>
        <v>14059</v>
      </c>
      <c r="C51" s="21">
        <f>C36+C42+C48</f>
        <v>679</v>
      </c>
      <c r="D51" s="21">
        <f>D36+D42+D48</f>
        <v>529</v>
      </c>
      <c r="E51" s="21">
        <f>E36+E42+E48</f>
        <v>13910</v>
      </c>
      <c r="F51" s="23">
        <f>F36+F42+F48</f>
        <v>1821</v>
      </c>
      <c r="G51" s="22">
        <f>(E51-F51-L51)*100/(E51-F51)</f>
        <v>98.833650426007111</v>
      </c>
      <c r="H51" s="22">
        <f>(I51+J51)*100/(E51-F51)</f>
        <v>55.132765323848126</v>
      </c>
      <c r="I51" s="21">
        <f t="shared" ref="I51:Q51" si="19">I36+I42+I48</f>
        <v>1180</v>
      </c>
      <c r="J51" s="21">
        <f t="shared" si="19"/>
        <v>5485</v>
      </c>
      <c r="K51" s="21">
        <f t="shared" si="19"/>
        <v>720</v>
      </c>
      <c r="L51" s="20">
        <f t="shared" si="19"/>
        <v>141</v>
      </c>
      <c r="M51" s="20">
        <f t="shared" si="19"/>
        <v>609538</v>
      </c>
      <c r="N51" s="20">
        <f t="shared" si="19"/>
        <v>309536</v>
      </c>
      <c r="O51" s="20">
        <f t="shared" si="19"/>
        <v>237</v>
      </c>
      <c r="P51" s="20">
        <f t="shared" si="19"/>
        <v>47</v>
      </c>
      <c r="Q51" s="20">
        <f t="shared" si="19"/>
        <v>38</v>
      </c>
      <c r="T51" s="150" t="s">
        <v>161</v>
      </c>
      <c r="U51">
        <v>99</v>
      </c>
      <c r="V51">
        <v>55</v>
      </c>
      <c r="W51">
        <v>54.72</v>
      </c>
    </row>
    <row r="52" spans="1:23">
      <c r="F52" s="537">
        <f>E51-F51</f>
        <v>12089</v>
      </c>
      <c r="J52">
        <f>(J51+I51)*100/(E51-F51)</f>
        <v>55.132765323848126</v>
      </c>
    </row>
    <row r="53" spans="1:23">
      <c r="E53" s="815" t="s">
        <v>162</v>
      </c>
      <c r="F53" s="815"/>
      <c r="G53" s="815"/>
      <c r="H53" s="815"/>
      <c r="I53" s="815" t="s">
        <v>163</v>
      </c>
      <c r="J53" s="815"/>
      <c r="K53" s="815"/>
      <c r="L53" s="815"/>
      <c r="Q53" s="5"/>
      <c r="R53" s="5">
        <v>2015</v>
      </c>
      <c r="S53" s="5">
        <v>2016</v>
      </c>
      <c r="T53" s="5">
        <v>2017</v>
      </c>
      <c r="U53" s="5">
        <v>2018</v>
      </c>
      <c r="V53" s="296">
        <v>2019</v>
      </c>
      <c r="W53" s="296">
        <v>2020</v>
      </c>
    </row>
    <row r="54" spans="1:23">
      <c r="E54" s="5">
        <v>5</v>
      </c>
      <c r="F54" s="5">
        <v>1180</v>
      </c>
      <c r="G54" s="150"/>
      <c r="J54" s="5">
        <v>5</v>
      </c>
      <c r="K54" s="5">
        <v>1180</v>
      </c>
      <c r="Q54" s="5" t="s">
        <v>89</v>
      </c>
      <c r="R54" s="5">
        <v>99.8</v>
      </c>
      <c r="S54" s="5">
        <v>99.6</v>
      </c>
      <c r="T54" s="5">
        <v>98.4</v>
      </c>
      <c r="U54" s="297">
        <v>98.731608320649414</v>
      </c>
      <c r="V54" s="298">
        <v>98.46</v>
      </c>
      <c r="W54" s="298">
        <v>99.3</v>
      </c>
    </row>
    <row r="55" spans="1:23">
      <c r="E55" s="5">
        <v>4</v>
      </c>
      <c r="F55" s="5">
        <v>5464</v>
      </c>
      <c r="G55" s="150"/>
      <c r="J55" s="5">
        <v>4</v>
      </c>
      <c r="K55" s="5">
        <v>5485</v>
      </c>
      <c r="Q55" s="5" t="s">
        <v>88</v>
      </c>
      <c r="R55" s="5">
        <v>98.7</v>
      </c>
      <c r="S55" s="5">
        <v>99.2</v>
      </c>
      <c r="T55" s="5">
        <v>98.5</v>
      </c>
      <c r="U55" s="297">
        <v>98.271516024486857</v>
      </c>
      <c r="V55" s="298">
        <v>97.75</v>
      </c>
      <c r="W55" s="298">
        <v>98.49</v>
      </c>
    </row>
    <row r="56" spans="1:23">
      <c r="E56" s="5">
        <v>3</v>
      </c>
      <c r="F56" s="299">
        <v>5154</v>
      </c>
      <c r="G56" s="150"/>
      <c r="J56" s="5">
        <v>3</v>
      </c>
      <c r="K56" s="299">
        <v>5283</v>
      </c>
      <c r="Q56" s="5" t="s">
        <v>87</v>
      </c>
      <c r="R56" s="5">
        <v>98.8</v>
      </c>
      <c r="S56" s="5">
        <v>98.7</v>
      </c>
      <c r="T56" s="5">
        <v>99.3</v>
      </c>
      <c r="U56" s="297">
        <v>98.720292504570381</v>
      </c>
      <c r="V56" s="298">
        <v>98.13</v>
      </c>
      <c r="W56" s="298">
        <v>98.78</v>
      </c>
    </row>
    <row r="57" spans="1:23">
      <c r="E57" s="5">
        <v>2</v>
      </c>
      <c r="F57" s="5">
        <v>137</v>
      </c>
      <c r="G57" s="150"/>
      <c r="J57" s="5">
        <v>2</v>
      </c>
      <c r="K57" s="5">
        <v>141</v>
      </c>
      <c r="Q57" s="5" t="s">
        <v>50</v>
      </c>
      <c r="R57" s="5">
        <v>99.2</v>
      </c>
      <c r="S57" s="5">
        <v>99.3</v>
      </c>
      <c r="T57" s="5">
        <v>98.5</v>
      </c>
      <c r="U57" s="300">
        <v>98.5</v>
      </c>
      <c r="V57" s="301">
        <v>98.06</v>
      </c>
      <c r="W57" s="301">
        <v>98.83</v>
      </c>
    </row>
    <row r="58" spans="1:23">
      <c r="F58">
        <f>SUM(F54:F57)</f>
        <v>11935</v>
      </c>
      <c r="K58">
        <f>SUM(K54:K57)</f>
        <v>12089</v>
      </c>
    </row>
    <row r="59" spans="1:23">
      <c r="E59" s="1" t="s">
        <v>164</v>
      </c>
      <c r="F59" s="1"/>
      <c r="G59" s="302">
        <f>(F54+F55+F56)*100/F58</f>
        <v>98.852115626309171</v>
      </c>
      <c r="J59" s="1" t="s">
        <v>164</v>
      </c>
      <c r="K59" s="1"/>
      <c r="L59" s="302">
        <f>(K54+K55+K56)*100/K58</f>
        <v>98.833650426007111</v>
      </c>
    </row>
    <row r="60" spans="1:23">
      <c r="E60" s="1" t="s">
        <v>165</v>
      </c>
      <c r="F60" s="1"/>
      <c r="G60" s="302">
        <f>(F54+F55)*100/F58</f>
        <v>55.668202764976961</v>
      </c>
      <c r="J60" s="1" t="s">
        <v>165</v>
      </c>
      <c r="K60" s="1"/>
      <c r="L60" s="302">
        <f>(K54+K55)*100/K58</f>
        <v>55.132765323848126</v>
      </c>
      <c r="Q60" s="5"/>
      <c r="R60" s="5">
        <v>2015</v>
      </c>
      <c r="S60" s="5">
        <v>2016</v>
      </c>
      <c r="T60" s="5">
        <v>2017</v>
      </c>
      <c r="U60" s="5">
        <v>2018</v>
      </c>
      <c r="V60" s="296">
        <v>2019</v>
      </c>
      <c r="W60" s="296">
        <v>2020</v>
      </c>
    </row>
    <row r="61" spans="1:23">
      <c r="E61" s="1" t="s">
        <v>155</v>
      </c>
      <c r="F61" s="1"/>
      <c r="G61" s="302">
        <f>(F54*100+F55*64+F56*36+F57*16)/F37</f>
        <v>54.916799329702556</v>
      </c>
      <c r="J61" s="1" t="s">
        <v>155</v>
      </c>
      <c r="K61" s="1"/>
      <c r="L61" s="302">
        <f>(K54*100+K55*64+K56*36+K57*16)/F52</f>
        <v>54.71784266688725</v>
      </c>
      <c r="Q61" s="5" t="s">
        <v>89</v>
      </c>
      <c r="R61" s="5">
        <v>64</v>
      </c>
      <c r="S61" s="5">
        <v>47</v>
      </c>
      <c r="T61" s="5">
        <v>64.8</v>
      </c>
      <c r="U61" s="303">
        <v>64.434297311009644</v>
      </c>
      <c r="V61" s="301">
        <v>64.98</v>
      </c>
      <c r="W61" s="301">
        <v>69.91</v>
      </c>
    </row>
    <row r="62" spans="1:23">
      <c r="G62" s="1">
        <v>3.64</v>
      </c>
      <c r="L62" s="1">
        <v>3.64</v>
      </c>
      <c r="Q62" s="5" t="s">
        <v>88</v>
      </c>
      <c r="R62" s="5">
        <v>40.799999999999997</v>
      </c>
      <c r="S62" s="5">
        <v>40.799999999999997</v>
      </c>
      <c r="T62" s="5">
        <v>40</v>
      </c>
      <c r="U62" s="303">
        <v>42.509902772776378</v>
      </c>
      <c r="V62" s="301">
        <v>42.1</v>
      </c>
      <c r="W62" s="301">
        <v>45.5</v>
      </c>
    </row>
    <row r="63" spans="1:23">
      <c r="Q63" s="5" t="s">
        <v>87</v>
      </c>
      <c r="R63" s="5">
        <v>38.299999999999997</v>
      </c>
      <c r="S63" s="5">
        <v>39.700000000000003</v>
      </c>
      <c r="T63" s="5">
        <v>38.5</v>
      </c>
      <c r="U63" s="303">
        <v>41.590493601462526</v>
      </c>
      <c r="V63" s="301">
        <v>37.96</v>
      </c>
      <c r="W63" s="301">
        <v>46.75</v>
      </c>
    </row>
    <row r="64" spans="1:23">
      <c r="Q64" s="5" t="s">
        <v>50</v>
      </c>
      <c r="R64" s="5">
        <v>49.4</v>
      </c>
      <c r="S64" s="5">
        <v>49.2</v>
      </c>
      <c r="T64" s="5">
        <v>49.1</v>
      </c>
      <c r="U64" s="303">
        <v>50.576015108593012</v>
      </c>
      <c r="V64" s="301">
        <v>50.42</v>
      </c>
      <c r="W64" s="301">
        <v>55.13</v>
      </c>
    </row>
    <row r="70" spans="25:25">
      <c r="Y70" t="s">
        <v>976</v>
      </c>
    </row>
  </sheetData>
  <mergeCells count="8">
    <mergeCell ref="E53:H53"/>
    <mergeCell ref="I53:L53"/>
    <mergeCell ref="A1:Q1"/>
    <mergeCell ref="M2:N2"/>
    <mergeCell ref="T3:T4"/>
    <mergeCell ref="P39:Q39"/>
    <mergeCell ref="M45:N45"/>
    <mergeCell ref="P45:Q45"/>
  </mergeCells>
  <pageMargins left="0.25" right="0.25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T63"/>
  <sheetViews>
    <sheetView topLeftCell="A13" zoomScale="90" zoomScaleNormal="90" workbookViewId="0">
      <selection activeCell="K55" sqref="K55"/>
    </sheetView>
  </sheetViews>
  <sheetFormatPr defaultColWidth="9.109375" defaultRowHeight="12"/>
  <cols>
    <col min="1" max="1" width="10.5546875" style="7" customWidth="1"/>
    <col min="2" max="5" width="9.109375" style="7"/>
    <col min="6" max="6" width="11.109375" style="7" customWidth="1"/>
    <col min="7" max="9" width="9.109375" style="7"/>
    <col min="10" max="10" width="11.109375" style="7" customWidth="1"/>
    <col min="11" max="11" width="15" style="7" customWidth="1"/>
    <col min="12" max="16384" width="9.109375" style="7"/>
  </cols>
  <sheetData>
    <row r="1" spans="1:46" ht="18">
      <c r="A1" s="870" t="s">
        <v>115</v>
      </c>
      <c r="B1" s="870"/>
      <c r="C1" s="870"/>
      <c r="D1" s="870"/>
      <c r="E1" s="870"/>
      <c r="F1" s="870"/>
      <c r="G1" s="870"/>
      <c r="H1" s="870"/>
      <c r="I1" s="870"/>
      <c r="J1" s="870"/>
    </row>
    <row r="2" spans="1:46" ht="12.6" thickBot="1"/>
    <row r="3" spans="1:46" ht="45" customHeight="1">
      <c r="A3" s="871"/>
      <c r="B3" s="873" t="s">
        <v>133</v>
      </c>
      <c r="C3" s="874"/>
      <c r="D3" s="874"/>
      <c r="E3" s="874"/>
      <c r="F3" s="875"/>
      <c r="G3" s="873" t="s">
        <v>46</v>
      </c>
      <c r="H3" s="874"/>
      <c r="I3" s="874"/>
      <c r="J3" s="875"/>
    </row>
    <row r="4" spans="1:46" ht="12.6" thickBot="1">
      <c r="A4" s="872"/>
      <c r="B4" s="212" t="s">
        <v>15</v>
      </c>
      <c r="C4" s="213" t="s">
        <v>16</v>
      </c>
      <c r="D4" s="213" t="s">
        <v>36</v>
      </c>
      <c r="E4" s="213" t="s">
        <v>43</v>
      </c>
      <c r="F4" s="214" t="s">
        <v>37</v>
      </c>
      <c r="G4" s="212" t="s">
        <v>17</v>
      </c>
      <c r="H4" s="213" t="s">
        <v>18</v>
      </c>
      <c r="I4" s="213" t="s">
        <v>44</v>
      </c>
      <c r="J4" s="214" t="s">
        <v>45</v>
      </c>
      <c r="V4" s="7" t="s">
        <v>106</v>
      </c>
      <c r="W4" s="7" t="s">
        <v>105</v>
      </c>
      <c r="X4" s="7" t="s">
        <v>104</v>
      </c>
      <c r="Y4" s="7" t="s">
        <v>60</v>
      </c>
    </row>
    <row r="5" spans="1:46" ht="14.4">
      <c r="A5" s="184" t="s">
        <v>98</v>
      </c>
      <c r="B5" s="188">
        <v>228</v>
      </c>
      <c r="C5" s="183">
        <v>360</v>
      </c>
      <c r="D5" s="183">
        <v>16</v>
      </c>
      <c r="E5" s="183">
        <v>1</v>
      </c>
      <c r="F5" s="189">
        <v>1</v>
      </c>
      <c r="G5" s="188">
        <v>354</v>
      </c>
      <c r="H5" s="183">
        <v>235</v>
      </c>
      <c r="I5" s="183">
        <v>15</v>
      </c>
      <c r="J5" s="189">
        <v>2</v>
      </c>
      <c r="T5" s="7">
        <v>1305</v>
      </c>
      <c r="V5" s="7">
        <f t="shared" ref="V5:V13" si="0">B5+C5+D5+E5+F5</f>
        <v>606</v>
      </c>
      <c r="W5" s="7">
        <f t="shared" ref="W5:W13" si="1">B15+C15+D15+E15+F15</f>
        <v>518</v>
      </c>
      <c r="X5" s="7">
        <f t="shared" ref="X5:X13" si="2">B25+C25+D25+E25+F25</f>
        <v>181</v>
      </c>
      <c r="Y5" s="7">
        <f t="shared" ref="Y5:Y13" si="3">SUM(V5:X5)</f>
        <v>1305</v>
      </c>
      <c r="AA5" s="7">
        <f t="shared" ref="AA5:AA13" si="4">G5+H5+I5+J5</f>
        <v>606</v>
      </c>
      <c r="AB5" s="7">
        <f t="shared" ref="AB5:AB13" si="5">G15+H15+I15+J15</f>
        <v>518</v>
      </c>
      <c r="AC5" s="7">
        <f t="shared" ref="AC5:AC13" si="6">G25+H25+I25+J25</f>
        <v>181</v>
      </c>
      <c r="AD5" s="800">
        <f t="shared" ref="AD5:AD13" si="7">SUM(AA5:AC5)</f>
        <v>1305</v>
      </c>
    </row>
    <row r="6" spans="1:46" s="8" customFormat="1" ht="14.4">
      <c r="A6" s="131" t="s">
        <v>97</v>
      </c>
      <c r="B6" s="190">
        <v>184</v>
      </c>
      <c r="C6" s="125">
        <v>658</v>
      </c>
      <c r="D6" s="125">
        <v>100</v>
      </c>
      <c r="E6" s="125">
        <v>0</v>
      </c>
      <c r="F6" s="191">
        <v>3</v>
      </c>
      <c r="G6" s="190">
        <v>834</v>
      </c>
      <c r="H6" s="125">
        <v>105</v>
      </c>
      <c r="I6" s="125">
        <v>5</v>
      </c>
      <c r="J6" s="191">
        <v>1</v>
      </c>
      <c r="K6" s="7"/>
      <c r="L6" s="7"/>
      <c r="M6" s="7"/>
      <c r="N6" s="7"/>
      <c r="O6" s="7"/>
      <c r="P6" s="7"/>
      <c r="Q6" s="7"/>
      <c r="R6" s="7"/>
      <c r="S6" s="7"/>
      <c r="T6" s="7">
        <v>2243</v>
      </c>
      <c r="U6" s="7"/>
      <c r="V6" s="7">
        <f t="shared" si="0"/>
        <v>945</v>
      </c>
      <c r="W6" s="7">
        <f t="shared" si="1"/>
        <v>1040</v>
      </c>
      <c r="X6" s="7">
        <f t="shared" si="2"/>
        <v>258</v>
      </c>
      <c r="Y6" s="7">
        <f t="shared" si="3"/>
        <v>2243</v>
      </c>
      <c r="Z6" s="7"/>
      <c r="AA6" s="7">
        <f t="shared" si="4"/>
        <v>945</v>
      </c>
      <c r="AB6" s="7">
        <f t="shared" si="5"/>
        <v>1040</v>
      </c>
      <c r="AC6" s="7">
        <f t="shared" si="6"/>
        <v>258</v>
      </c>
      <c r="AD6" s="7">
        <f t="shared" si="7"/>
        <v>2243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8" customFormat="1" ht="14.4">
      <c r="A7" s="131" t="s">
        <v>96</v>
      </c>
      <c r="B7" s="192">
        <v>34</v>
      </c>
      <c r="C7" s="130">
        <v>275</v>
      </c>
      <c r="D7" s="130">
        <v>30</v>
      </c>
      <c r="E7" s="130">
        <v>1</v>
      </c>
      <c r="F7" s="193">
        <v>8</v>
      </c>
      <c r="G7" s="192">
        <v>309</v>
      </c>
      <c r="H7" s="130">
        <v>34</v>
      </c>
      <c r="I7" s="130">
        <v>1</v>
      </c>
      <c r="J7" s="193">
        <v>4</v>
      </c>
      <c r="K7" s="7"/>
      <c r="L7" s="7"/>
      <c r="M7" s="7"/>
      <c r="N7" s="7"/>
      <c r="O7" s="7"/>
      <c r="P7" s="7"/>
      <c r="Q7" s="7"/>
      <c r="R7" s="7"/>
      <c r="S7" s="7"/>
      <c r="T7" s="7">
        <v>727</v>
      </c>
      <c r="U7" s="7"/>
      <c r="V7" s="7">
        <f t="shared" si="0"/>
        <v>348</v>
      </c>
      <c r="W7" s="7">
        <f t="shared" si="1"/>
        <v>329</v>
      </c>
      <c r="X7" s="7">
        <f t="shared" si="2"/>
        <v>52</v>
      </c>
      <c r="Y7" s="542">
        <f t="shared" si="3"/>
        <v>729</v>
      </c>
      <c r="Z7" s="7"/>
      <c r="AA7" s="7">
        <f t="shared" si="4"/>
        <v>348</v>
      </c>
      <c r="AB7" s="7">
        <f t="shared" si="5"/>
        <v>329</v>
      </c>
      <c r="AC7" s="7">
        <f t="shared" si="6"/>
        <v>52</v>
      </c>
      <c r="AD7" s="542">
        <f t="shared" si="7"/>
        <v>729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8" customFormat="1" ht="14.4">
      <c r="A8" s="129" t="s">
        <v>95</v>
      </c>
      <c r="B8" s="194">
        <v>67</v>
      </c>
      <c r="C8" s="128">
        <v>696</v>
      </c>
      <c r="D8" s="128">
        <v>52</v>
      </c>
      <c r="E8" s="128">
        <v>3</v>
      </c>
      <c r="F8" s="195">
        <v>1</v>
      </c>
      <c r="G8" s="194">
        <v>743</v>
      </c>
      <c r="H8" s="128">
        <v>59</v>
      </c>
      <c r="I8" s="128">
        <v>17</v>
      </c>
      <c r="J8" s="195">
        <v>0</v>
      </c>
      <c r="K8" s="114"/>
      <c r="L8" s="114"/>
      <c r="M8" s="114"/>
      <c r="N8" s="114"/>
      <c r="O8" s="114"/>
      <c r="P8" s="114"/>
      <c r="Q8" s="114"/>
      <c r="R8" s="114"/>
      <c r="S8" s="114"/>
      <c r="T8" s="114">
        <v>1881</v>
      </c>
      <c r="U8" s="7"/>
      <c r="V8" s="7">
        <f t="shared" si="0"/>
        <v>819</v>
      </c>
      <c r="W8" s="7">
        <f t="shared" si="1"/>
        <v>890</v>
      </c>
      <c r="X8" s="7">
        <f t="shared" si="2"/>
        <v>172</v>
      </c>
      <c r="Y8" s="800">
        <f t="shared" si="3"/>
        <v>1881</v>
      </c>
      <c r="Z8" s="7"/>
      <c r="AA8" s="7">
        <f t="shared" si="4"/>
        <v>819</v>
      </c>
      <c r="AB8" s="7">
        <f t="shared" si="5"/>
        <v>890</v>
      </c>
      <c r="AC8" s="7">
        <f t="shared" si="6"/>
        <v>172</v>
      </c>
      <c r="AD8" s="7">
        <f t="shared" si="7"/>
        <v>1881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8" customFormat="1" ht="14.4">
      <c r="A9" s="131" t="s">
        <v>94</v>
      </c>
      <c r="B9" s="190">
        <v>121</v>
      </c>
      <c r="C9" s="125">
        <v>619</v>
      </c>
      <c r="D9" s="125">
        <v>52</v>
      </c>
      <c r="E9" s="126">
        <v>2</v>
      </c>
      <c r="F9" s="196">
        <v>13</v>
      </c>
      <c r="G9" s="190">
        <v>731</v>
      </c>
      <c r="H9" s="125">
        <v>56</v>
      </c>
      <c r="I9" s="126">
        <v>16</v>
      </c>
      <c r="J9" s="191">
        <v>4</v>
      </c>
      <c r="K9" s="143"/>
      <c r="L9" s="144"/>
      <c r="M9" s="143"/>
      <c r="N9" s="144"/>
      <c r="O9" s="145"/>
      <c r="P9" s="144"/>
      <c r="Q9" s="143"/>
      <c r="R9" s="144"/>
      <c r="S9" s="143"/>
      <c r="T9" s="114">
        <v>1664</v>
      </c>
      <c r="U9" s="7"/>
      <c r="V9" s="7">
        <f t="shared" si="0"/>
        <v>807</v>
      </c>
      <c r="W9" s="7">
        <f t="shared" si="1"/>
        <v>756</v>
      </c>
      <c r="X9" s="7">
        <f t="shared" si="2"/>
        <v>101</v>
      </c>
      <c r="Y9" s="7">
        <f t="shared" si="3"/>
        <v>1664</v>
      </c>
      <c r="Z9" s="7"/>
      <c r="AA9" s="7">
        <f t="shared" si="4"/>
        <v>807</v>
      </c>
      <c r="AB9" s="7">
        <f t="shared" si="5"/>
        <v>756</v>
      </c>
      <c r="AC9" s="7">
        <f t="shared" si="6"/>
        <v>101</v>
      </c>
      <c r="AD9" s="7">
        <f t="shared" si="7"/>
        <v>1664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8" customFormat="1" ht="14.4">
      <c r="A10" s="225" t="s">
        <v>93</v>
      </c>
      <c r="B10" s="190">
        <v>118</v>
      </c>
      <c r="C10" s="125">
        <v>463</v>
      </c>
      <c r="D10" s="125">
        <v>35</v>
      </c>
      <c r="E10" s="125">
        <v>2</v>
      </c>
      <c r="F10" s="191">
        <v>6</v>
      </c>
      <c r="G10" s="190">
        <v>561</v>
      </c>
      <c r="H10" s="125">
        <v>54</v>
      </c>
      <c r="I10" s="125">
        <v>6</v>
      </c>
      <c r="J10" s="191">
        <v>3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>
        <v>1399</v>
      </c>
      <c r="U10" s="7"/>
      <c r="V10" s="7">
        <f t="shared" si="0"/>
        <v>624</v>
      </c>
      <c r="W10" s="7">
        <f t="shared" si="1"/>
        <v>660</v>
      </c>
      <c r="X10" s="7">
        <f t="shared" si="2"/>
        <v>115</v>
      </c>
      <c r="Y10" s="7">
        <f t="shared" si="3"/>
        <v>1399</v>
      </c>
      <c r="Z10" s="7"/>
      <c r="AA10" s="7">
        <f t="shared" si="4"/>
        <v>624</v>
      </c>
      <c r="AB10" s="7">
        <f t="shared" si="5"/>
        <v>660</v>
      </c>
      <c r="AC10" s="7">
        <f t="shared" si="6"/>
        <v>115</v>
      </c>
      <c r="AD10" s="7">
        <f t="shared" si="7"/>
        <v>1399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8" customFormat="1" ht="14.4">
      <c r="A11" s="129" t="s">
        <v>92</v>
      </c>
      <c r="B11" s="190">
        <v>120</v>
      </c>
      <c r="C11" s="125">
        <v>368</v>
      </c>
      <c r="D11" s="125">
        <v>40</v>
      </c>
      <c r="E11" s="125">
        <v>1</v>
      </c>
      <c r="F11" s="191">
        <v>24</v>
      </c>
      <c r="G11" s="190">
        <v>476</v>
      </c>
      <c r="H11" s="125">
        <v>58</v>
      </c>
      <c r="I11" s="125">
        <v>15</v>
      </c>
      <c r="J11" s="191">
        <v>4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>
        <v>1222</v>
      </c>
      <c r="U11" s="7"/>
      <c r="V11" s="7">
        <f t="shared" si="0"/>
        <v>553</v>
      </c>
      <c r="W11" s="7">
        <f t="shared" si="1"/>
        <v>597</v>
      </c>
      <c r="X11" s="7">
        <f t="shared" si="2"/>
        <v>72</v>
      </c>
      <c r="Y11" s="7">
        <f t="shared" si="3"/>
        <v>1222</v>
      </c>
      <c r="Z11" s="7"/>
      <c r="AA11" s="7">
        <f t="shared" si="4"/>
        <v>553</v>
      </c>
      <c r="AB11" s="7">
        <f t="shared" si="5"/>
        <v>597</v>
      </c>
      <c r="AC11" s="7">
        <f t="shared" si="6"/>
        <v>72</v>
      </c>
      <c r="AD11" s="7">
        <f t="shared" si="7"/>
        <v>1222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8" customFormat="1" ht="14.4">
      <c r="A12" s="129" t="s">
        <v>103</v>
      </c>
      <c r="B12" s="190">
        <v>116</v>
      </c>
      <c r="C12" s="125">
        <v>702</v>
      </c>
      <c r="D12" s="125">
        <v>54</v>
      </c>
      <c r="E12" s="125">
        <v>3</v>
      </c>
      <c r="F12" s="191">
        <v>5</v>
      </c>
      <c r="G12" s="190">
        <v>803</v>
      </c>
      <c r="H12" s="125">
        <v>70</v>
      </c>
      <c r="I12" s="125">
        <v>7</v>
      </c>
      <c r="J12" s="191">
        <v>0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>
        <v>1483</v>
      </c>
      <c r="U12" s="7"/>
      <c r="V12" s="7">
        <f t="shared" si="0"/>
        <v>880</v>
      </c>
      <c r="W12" s="7">
        <f t="shared" si="1"/>
        <v>482</v>
      </c>
      <c r="X12" s="7">
        <f t="shared" si="2"/>
        <v>121</v>
      </c>
      <c r="Y12" s="7">
        <f t="shared" si="3"/>
        <v>1483</v>
      </c>
      <c r="Z12" s="7"/>
      <c r="AA12" s="7">
        <f t="shared" si="4"/>
        <v>880</v>
      </c>
      <c r="AB12" s="7">
        <f t="shared" si="5"/>
        <v>482</v>
      </c>
      <c r="AC12" s="7">
        <f t="shared" si="6"/>
        <v>121</v>
      </c>
      <c r="AD12" s="7">
        <f t="shared" si="7"/>
        <v>1483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4.4">
      <c r="A13" s="129" t="s">
        <v>90</v>
      </c>
      <c r="B13" s="190">
        <v>152</v>
      </c>
      <c r="C13" s="125">
        <v>711</v>
      </c>
      <c r="D13" s="125">
        <v>76</v>
      </c>
      <c r="E13" s="125">
        <v>1</v>
      </c>
      <c r="F13" s="191">
        <v>5</v>
      </c>
      <c r="G13" s="190">
        <v>854</v>
      </c>
      <c r="H13" s="125">
        <v>82</v>
      </c>
      <c r="I13" s="125">
        <v>7</v>
      </c>
      <c r="J13" s="191">
        <v>2</v>
      </c>
      <c r="T13" s="7">
        <v>1986</v>
      </c>
      <c r="V13" s="7">
        <f t="shared" si="0"/>
        <v>945</v>
      </c>
      <c r="W13" s="7">
        <f t="shared" si="1"/>
        <v>881</v>
      </c>
      <c r="X13" s="7">
        <f t="shared" si="2"/>
        <v>160</v>
      </c>
      <c r="Y13" s="7">
        <f t="shared" si="3"/>
        <v>1986</v>
      </c>
      <c r="AA13" s="7">
        <f t="shared" si="4"/>
        <v>945</v>
      </c>
      <c r="AB13" s="7">
        <f t="shared" si="5"/>
        <v>881</v>
      </c>
      <c r="AC13" s="7">
        <f t="shared" si="6"/>
        <v>160</v>
      </c>
      <c r="AD13" s="7">
        <f t="shared" si="7"/>
        <v>1986</v>
      </c>
    </row>
    <row r="14" spans="1:46" ht="13.2">
      <c r="A14" s="185" t="s">
        <v>1</v>
      </c>
      <c r="B14" s="197">
        <f>SUM(B5:B13)</f>
        <v>1140</v>
      </c>
      <c r="C14" s="197">
        <f t="shared" ref="C14:F14" si="8">SUM(C5:C13)</f>
        <v>4852</v>
      </c>
      <c r="D14" s="197">
        <f t="shared" si="8"/>
        <v>455</v>
      </c>
      <c r="E14" s="197">
        <f t="shared" si="8"/>
        <v>14</v>
      </c>
      <c r="F14" s="197">
        <f t="shared" si="8"/>
        <v>66</v>
      </c>
      <c r="G14" s="197">
        <f>SUM(G5:G13)</f>
        <v>5665</v>
      </c>
      <c r="H14" s="197">
        <f t="shared" ref="H14:J14" si="9">SUM(H5:H13)</f>
        <v>753</v>
      </c>
      <c r="I14" s="197">
        <f t="shared" si="9"/>
        <v>89</v>
      </c>
      <c r="J14" s="197">
        <f t="shared" si="9"/>
        <v>20</v>
      </c>
      <c r="Y14" s="7">
        <f>SUM(Y5:Y13)</f>
        <v>13912</v>
      </c>
      <c r="AD14" s="7">
        <f>SUM(AD5:AD13)</f>
        <v>13912</v>
      </c>
    </row>
    <row r="15" spans="1:46" ht="14.4">
      <c r="A15" s="131" t="s">
        <v>98</v>
      </c>
      <c r="B15" s="190">
        <v>150</v>
      </c>
      <c r="C15" s="125">
        <v>360</v>
      </c>
      <c r="D15" s="125">
        <v>8</v>
      </c>
      <c r="E15" s="125">
        <v>0</v>
      </c>
      <c r="F15" s="191">
        <v>0</v>
      </c>
      <c r="G15" s="190">
        <v>305</v>
      </c>
      <c r="H15" s="125">
        <v>199</v>
      </c>
      <c r="I15" s="125">
        <v>14</v>
      </c>
      <c r="J15" s="191">
        <v>0</v>
      </c>
    </row>
    <row r="16" spans="1:46" ht="14.4">
      <c r="A16" s="131" t="s">
        <v>97</v>
      </c>
      <c r="B16" s="190">
        <v>225</v>
      </c>
      <c r="C16" s="125">
        <v>678</v>
      </c>
      <c r="D16" s="125">
        <v>132</v>
      </c>
      <c r="E16" s="125">
        <v>0</v>
      </c>
      <c r="F16" s="191">
        <v>5</v>
      </c>
      <c r="G16" s="190">
        <v>997</v>
      </c>
      <c r="H16" s="125">
        <v>35</v>
      </c>
      <c r="I16" s="125">
        <v>6</v>
      </c>
      <c r="J16" s="191">
        <v>2</v>
      </c>
    </row>
    <row r="17" spans="1:27" ht="14.4">
      <c r="A17" s="131" t="s">
        <v>96</v>
      </c>
      <c r="B17" s="192">
        <v>33</v>
      </c>
      <c r="C17" s="130">
        <v>252</v>
      </c>
      <c r="D17" s="130">
        <v>34</v>
      </c>
      <c r="E17" s="130">
        <v>1</v>
      </c>
      <c r="F17" s="193">
        <v>9</v>
      </c>
      <c r="G17" s="192">
        <v>288</v>
      </c>
      <c r="H17" s="130">
        <v>28</v>
      </c>
      <c r="I17" s="130">
        <v>9</v>
      </c>
      <c r="J17" s="193">
        <v>4</v>
      </c>
      <c r="Q17" s="132"/>
      <c r="R17" s="133"/>
      <c r="S17" s="133"/>
      <c r="T17" s="133"/>
      <c r="U17" s="133"/>
      <c r="V17" s="132"/>
      <c r="W17" s="132"/>
      <c r="X17" s="132"/>
      <c r="Y17" s="132"/>
      <c r="Z17" s="132"/>
      <c r="AA17" s="132"/>
    </row>
    <row r="18" spans="1:27" ht="14.4">
      <c r="A18" s="129" t="s">
        <v>95</v>
      </c>
      <c r="B18" s="194">
        <v>62</v>
      </c>
      <c r="C18" s="128">
        <v>765</v>
      </c>
      <c r="D18" s="128">
        <v>61</v>
      </c>
      <c r="E18" s="128">
        <v>1</v>
      </c>
      <c r="F18" s="195">
        <v>1</v>
      </c>
      <c r="G18" s="194">
        <v>776</v>
      </c>
      <c r="H18" s="123">
        <v>93</v>
      </c>
      <c r="I18" s="123">
        <v>19</v>
      </c>
      <c r="J18" s="203">
        <v>2</v>
      </c>
      <c r="Q18" s="132"/>
      <c r="R18" s="134"/>
      <c r="S18" s="133"/>
      <c r="T18" s="133"/>
      <c r="U18" s="133"/>
      <c r="V18" s="132"/>
      <c r="W18" s="132"/>
      <c r="X18" s="132"/>
      <c r="Y18" s="132"/>
      <c r="Z18" s="132"/>
      <c r="AA18" s="132"/>
    </row>
    <row r="19" spans="1:27" ht="14.4">
      <c r="A19" s="131" t="s">
        <v>94</v>
      </c>
      <c r="B19" s="190">
        <v>81</v>
      </c>
      <c r="C19" s="125">
        <v>582</v>
      </c>
      <c r="D19" s="125">
        <v>80</v>
      </c>
      <c r="E19" s="126">
        <v>2</v>
      </c>
      <c r="F19" s="196">
        <v>11</v>
      </c>
      <c r="G19" s="190">
        <v>651</v>
      </c>
      <c r="H19" s="125">
        <v>82</v>
      </c>
      <c r="I19" s="126">
        <v>16</v>
      </c>
      <c r="J19" s="191">
        <v>7</v>
      </c>
      <c r="Q19" s="142"/>
      <c r="R19" s="141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4.4">
      <c r="A20" s="186" t="s">
        <v>93</v>
      </c>
      <c r="B20" s="190">
        <v>93</v>
      </c>
      <c r="C20" s="125">
        <v>506</v>
      </c>
      <c r="D20" s="125">
        <v>56</v>
      </c>
      <c r="E20" s="125">
        <v>0</v>
      </c>
      <c r="F20" s="191">
        <v>5</v>
      </c>
      <c r="G20" s="190">
        <v>575</v>
      </c>
      <c r="H20" s="125">
        <v>73</v>
      </c>
      <c r="I20" s="125">
        <v>9</v>
      </c>
      <c r="J20" s="191">
        <v>3</v>
      </c>
      <c r="Q20" s="138"/>
      <c r="R20" s="140"/>
      <c r="S20" s="139"/>
      <c r="T20" s="139"/>
      <c r="U20" s="138"/>
      <c r="V20" s="138"/>
      <c r="W20" s="139"/>
      <c r="X20" s="139"/>
      <c r="Y20" s="139"/>
      <c r="Z20" s="138"/>
      <c r="AA20" s="138"/>
    </row>
    <row r="21" spans="1:27" ht="14.4">
      <c r="A21" s="129" t="s">
        <v>92</v>
      </c>
      <c r="B21" s="198">
        <v>78</v>
      </c>
      <c r="C21" s="127">
        <v>448</v>
      </c>
      <c r="D21" s="127">
        <v>59</v>
      </c>
      <c r="E21" s="127">
        <v>2</v>
      </c>
      <c r="F21" s="196">
        <v>10</v>
      </c>
      <c r="G21" s="198">
        <v>514</v>
      </c>
      <c r="H21" s="127">
        <v>65</v>
      </c>
      <c r="I21" s="127">
        <v>18</v>
      </c>
      <c r="J21" s="196">
        <v>0</v>
      </c>
      <c r="Q21" s="132"/>
      <c r="R21" s="136"/>
      <c r="S21" s="137"/>
      <c r="T21" s="132"/>
      <c r="U21" s="132"/>
      <c r="V21" s="132"/>
      <c r="W21" s="132"/>
      <c r="X21" s="137"/>
      <c r="Y21" s="132"/>
      <c r="Z21" s="132"/>
      <c r="AA21" s="137"/>
    </row>
    <row r="22" spans="1:27" ht="14.4">
      <c r="A22" s="129" t="s">
        <v>103</v>
      </c>
      <c r="B22" s="198">
        <v>49</v>
      </c>
      <c r="C22" s="127">
        <v>382</v>
      </c>
      <c r="D22" s="127">
        <v>46</v>
      </c>
      <c r="E22" s="127">
        <v>1</v>
      </c>
      <c r="F22" s="196">
        <v>4</v>
      </c>
      <c r="G22" s="198">
        <v>434</v>
      </c>
      <c r="H22" s="127">
        <v>37</v>
      </c>
      <c r="I22" s="127">
        <v>11</v>
      </c>
      <c r="J22" s="196">
        <v>0</v>
      </c>
      <c r="Q22" s="132"/>
      <c r="R22" s="136"/>
      <c r="S22" s="137"/>
      <c r="T22" s="132"/>
      <c r="U22" s="132"/>
      <c r="V22" s="132"/>
      <c r="W22" s="132"/>
      <c r="X22" s="137"/>
      <c r="Y22" s="132"/>
      <c r="Z22" s="132"/>
      <c r="AA22" s="137"/>
    </row>
    <row r="23" spans="1:27" ht="14.4">
      <c r="A23" s="129" t="s">
        <v>90</v>
      </c>
      <c r="B23" s="190">
        <v>139</v>
      </c>
      <c r="C23" s="125">
        <v>666</v>
      </c>
      <c r="D23" s="125">
        <v>72</v>
      </c>
      <c r="E23" s="125">
        <v>0</v>
      </c>
      <c r="F23" s="191">
        <v>4</v>
      </c>
      <c r="G23" s="190">
        <v>785</v>
      </c>
      <c r="H23" s="125">
        <v>89</v>
      </c>
      <c r="I23" s="125">
        <v>6</v>
      </c>
      <c r="J23" s="191">
        <v>1</v>
      </c>
      <c r="Q23" s="132"/>
      <c r="R23" s="134"/>
      <c r="S23" s="133"/>
      <c r="T23" s="133"/>
      <c r="U23" s="133"/>
      <c r="V23" s="132"/>
      <c r="W23" s="132"/>
      <c r="X23" s="132"/>
      <c r="Y23" s="132"/>
      <c r="Z23" s="132"/>
      <c r="AA23" s="132"/>
    </row>
    <row r="24" spans="1:27" ht="13.2">
      <c r="A24" s="187" t="s">
        <v>19</v>
      </c>
      <c r="B24" s="199">
        <f>SUM(B15:B23)</f>
        <v>910</v>
      </c>
      <c r="C24" s="199">
        <f t="shared" ref="C24:F24" si="10">SUM(C15:C23)</f>
        <v>4639</v>
      </c>
      <c r="D24" s="199">
        <f t="shared" si="10"/>
        <v>548</v>
      </c>
      <c r="E24" s="199">
        <f t="shared" si="10"/>
        <v>7</v>
      </c>
      <c r="F24" s="199">
        <f t="shared" si="10"/>
        <v>49</v>
      </c>
      <c r="G24" s="199">
        <f>SUM(G15:G23)</f>
        <v>5325</v>
      </c>
      <c r="H24" s="199">
        <f t="shared" ref="H24:J24" si="11">SUM(H15:H23)</f>
        <v>701</v>
      </c>
      <c r="I24" s="199">
        <f t="shared" si="11"/>
        <v>108</v>
      </c>
      <c r="J24" s="199">
        <f t="shared" si="11"/>
        <v>19</v>
      </c>
      <c r="Q24" s="135"/>
      <c r="R24" s="136"/>
      <c r="S24" s="132"/>
      <c r="T24" s="132"/>
      <c r="U24" s="132"/>
      <c r="V24" s="135"/>
      <c r="W24" s="135"/>
      <c r="X24" s="135"/>
      <c r="Y24" s="135"/>
      <c r="Z24" s="132"/>
      <c r="AA24" s="132"/>
    </row>
    <row r="25" spans="1:27" ht="14.4">
      <c r="A25" s="131" t="s">
        <v>98</v>
      </c>
      <c r="B25" s="200">
        <v>66</v>
      </c>
      <c r="C25" s="124">
        <v>110</v>
      </c>
      <c r="D25" s="124">
        <v>5</v>
      </c>
      <c r="E25" s="124">
        <v>0</v>
      </c>
      <c r="F25" s="201">
        <v>0</v>
      </c>
      <c r="G25" s="200">
        <v>102</v>
      </c>
      <c r="H25" s="124">
        <v>69</v>
      </c>
      <c r="I25" s="124">
        <v>10</v>
      </c>
      <c r="J25" s="201">
        <v>0</v>
      </c>
      <c r="Q25" s="132"/>
      <c r="R25" s="134"/>
      <c r="S25" s="133"/>
      <c r="T25" s="133"/>
      <c r="U25" s="133"/>
      <c r="V25" s="132"/>
      <c r="W25" s="132"/>
      <c r="X25" s="132"/>
      <c r="Y25" s="132"/>
      <c r="Z25" s="132"/>
      <c r="AA25" s="132"/>
    </row>
    <row r="26" spans="1:27" ht="14.4">
      <c r="A26" s="131" t="s">
        <v>97</v>
      </c>
      <c r="B26" s="200">
        <v>8</v>
      </c>
      <c r="C26" s="124">
        <v>220</v>
      </c>
      <c r="D26" s="124">
        <v>28</v>
      </c>
      <c r="E26" s="124">
        <v>1</v>
      </c>
      <c r="F26" s="201">
        <v>1</v>
      </c>
      <c r="G26" s="200">
        <v>241</v>
      </c>
      <c r="H26" s="124">
        <v>15</v>
      </c>
      <c r="I26" s="124">
        <v>1</v>
      </c>
      <c r="J26" s="201">
        <v>1</v>
      </c>
    </row>
    <row r="27" spans="1:27" ht="14.4">
      <c r="A27" s="131" t="s">
        <v>96</v>
      </c>
      <c r="B27" s="202">
        <v>4</v>
      </c>
      <c r="C27" s="123">
        <v>48</v>
      </c>
      <c r="D27" s="123">
        <v>0</v>
      </c>
      <c r="E27" s="123">
        <v>0</v>
      </c>
      <c r="F27" s="203">
        <v>0</v>
      </c>
      <c r="G27" s="192">
        <v>52</v>
      </c>
      <c r="H27" s="130">
        <v>0</v>
      </c>
      <c r="I27" s="130">
        <v>0</v>
      </c>
      <c r="J27" s="193">
        <v>0</v>
      </c>
    </row>
    <row r="28" spans="1:27" ht="14.4">
      <c r="A28" s="129" t="s">
        <v>95</v>
      </c>
      <c r="B28" s="194">
        <v>4</v>
      </c>
      <c r="C28" s="128">
        <v>146</v>
      </c>
      <c r="D28" s="128">
        <v>22</v>
      </c>
      <c r="E28" s="128">
        <v>0</v>
      </c>
      <c r="F28" s="195">
        <v>0</v>
      </c>
      <c r="G28" s="194">
        <v>148</v>
      </c>
      <c r="H28" s="123">
        <v>22</v>
      </c>
      <c r="I28" s="123">
        <v>2</v>
      </c>
      <c r="J28" s="203">
        <v>0</v>
      </c>
    </row>
    <row r="29" spans="1:27" ht="14.4">
      <c r="A29" s="131" t="s">
        <v>94</v>
      </c>
      <c r="B29" s="190">
        <v>11</v>
      </c>
      <c r="C29" s="125">
        <v>72</v>
      </c>
      <c r="D29" s="125">
        <v>17</v>
      </c>
      <c r="E29" s="126">
        <v>1</v>
      </c>
      <c r="F29" s="196">
        <v>0</v>
      </c>
      <c r="G29" s="190">
        <v>84</v>
      </c>
      <c r="H29" s="125">
        <v>16</v>
      </c>
      <c r="I29" s="126">
        <v>1</v>
      </c>
      <c r="J29" s="191">
        <v>0</v>
      </c>
    </row>
    <row r="30" spans="1:27" ht="14.4">
      <c r="A30" s="186" t="s">
        <v>93</v>
      </c>
      <c r="B30" s="200">
        <v>11</v>
      </c>
      <c r="C30" s="124">
        <v>85</v>
      </c>
      <c r="D30" s="124">
        <v>19</v>
      </c>
      <c r="E30" s="124">
        <v>0</v>
      </c>
      <c r="F30" s="201">
        <v>0</v>
      </c>
      <c r="G30" s="200">
        <v>91</v>
      </c>
      <c r="H30" s="124">
        <v>22</v>
      </c>
      <c r="I30" s="124">
        <v>2</v>
      </c>
      <c r="J30" s="201">
        <v>0</v>
      </c>
    </row>
    <row r="31" spans="1:27" ht="14.4">
      <c r="A31" s="129" t="s">
        <v>92</v>
      </c>
      <c r="B31" s="190">
        <v>8</v>
      </c>
      <c r="C31" s="125">
        <v>49</v>
      </c>
      <c r="D31" s="125">
        <v>14</v>
      </c>
      <c r="E31" s="125">
        <v>1</v>
      </c>
      <c r="F31" s="191">
        <v>0</v>
      </c>
      <c r="G31" s="190">
        <v>53</v>
      </c>
      <c r="H31" s="125">
        <v>14</v>
      </c>
      <c r="I31" s="125">
        <v>5</v>
      </c>
      <c r="J31" s="191">
        <v>0</v>
      </c>
    </row>
    <row r="32" spans="1:27" ht="14.4">
      <c r="A32" s="129" t="s">
        <v>103</v>
      </c>
      <c r="B32" s="190">
        <v>12</v>
      </c>
      <c r="C32" s="125">
        <v>82</v>
      </c>
      <c r="D32" s="125">
        <v>25</v>
      </c>
      <c r="E32" s="125">
        <v>1</v>
      </c>
      <c r="F32" s="191">
        <v>1</v>
      </c>
      <c r="G32" s="190">
        <v>95</v>
      </c>
      <c r="H32" s="125">
        <v>26</v>
      </c>
      <c r="I32" s="125">
        <v>0</v>
      </c>
      <c r="J32" s="191">
        <v>0</v>
      </c>
    </row>
    <row r="33" spans="1:10" ht="15" thickBot="1">
      <c r="A33" s="204" t="s">
        <v>90</v>
      </c>
      <c r="B33" s="205">
        <v>11</v>
      </c>
      <c r="C33" s="206">
        <v>139</v>
      </c>
      <c r="D33" s="206">
        <v>10</v>
      </c>
      <c r="E33" s="206">
        <v>0</v>
      </c>
      <c r="F33" s="207">
        <v>0</v>
      </c>
      <c r="G33" s="205">
        <v>127</v>
      </c>
      <c r="H33" s="206">
        <v>32</v>
      </c>
      <c r="I33" s="206">
        <v>1</v>
      </c>
      <c r="J33" s="207">
        <v>0</v>
      </c>
    </row>
    <row r="34" spans="1:10" ht="13.8" thickBot="1">
      <c r="A34" s="208" t="s">
        <v>3</v>
      </c>
      <c r="B34" s="210">
        <f>SUM(B25:B33)</f>
        <v>135</v>
      </c>
      <c r="C34" s="210">
        <f t="shared" ref="C34:F34" si="12">SUM(C25:C33)</f>
        <v>951</v>
      </c>
      <c r="D34" s="210">
        <f t="shared" si="12"/>
        <v>140</v>
      </c>
      <c r="E34" s="210">
        <f t="shared" si="12"/>
        <v>4</v>
      </c>
      <c r="F34" s="210">
        <f t="shared" si="12"/>
        <v>2</v>
      </c>
      <c r="G34" s="209">
        <f>SUM(G25:G33)</f>
        <v>993</v>
      </c>
      <c r="H34" s="209">
        <f t="shared" ref="H34:J34" si="13">SUM(H25:H33)</f>
        <v>216</v>
      </c>
      <c r="I34" s="209">
        <f t="shared" si="13"/>
        <v>22</v>
      </c>
      <c r="J34" s="209">
        <f t="shared" si="13"/>
        <v>1</v>
      </c>
    </row>
    <row r="35" spans="1:10" ht="13.2"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0" ht="12" customHeight="1">
      <c r="A36" s="868"/>
      <c r="B36" s="869" t="s">
        <v>114</v>
      </c>
      <c r="C36" s="869"/>
      <c r="D36" s="869"/>
      <c r="E36" s="869"/>
      <c r="F36" s="869"/>
      <c r="G36" s="869" t="s">
        <v>46</v>
      </c>
      <c r="H36" s="869"/>
      <c r="I36" s="869"/>
      <c r="J36" s="869"/>
    </row>
    <row r="37" spans="1:10">
      <c r="A37" s="868"/>
      <c r="B37" s="15" t="s">
        <v>15</v>
      </c>
      <c r="C37" s="15" t="s">
        <v>16</v>
      </c>
      <c r="D37" s="15" t="s">
        <v>36</v>
      </c>
      <c r="E37" s="15" t="s">
        <v>43</v>
      </c>
      <c r="F37" s="15" t="s">
        <v>37</v>
      </c>
      <c r="G37" s="15" t="s">
        <v>17</v>
      </c>
      <c r="H37" s="15" t="s">
        <v>18</v>
      </c>
      <c r="I37" s="15" t="s">
        <v>44</v>
      </c>
      <c r="J37" s="15" t="s">
        <v>45</v>
      </c>
    </row>
    <row r="38" spans="1:10" ht="13.2">
      <c r="A38" s="120" t="s">
        <v>1</v>
      </c>
      <c r="B38" s="119">
        <f t="shared" ref="B38:J38" si="14">B14</f>
        <v>1140</v>
      </c>
      <c r="C38" s="119">
        <f t="shared" si="14"/>
        <v>4852</v>
      </c>
      <c r="D38" s="119">
        <f t="shared" si="14"/>
        <v>455</v>
      </c>
      <c r="E38" s="119">
        <f t="shared" si="14"/>
        <v>14</v>
      </c>
      <c r="F38" s="119">
        <f t="shared" si="14"/>
        <v>66</v>
      </c>
      <c r="G38" s="119">
        <f t="shared" si="14"/>
        <v>5665</v>
      </c>
      <c r="H38" s="119">
        <f t="shared" si="14"/>
        <v>753</v>
      </c>
      <c r="I38" s="119">
        <f t="shared" si="14"/>
        <v>89</v>
      </c>
      <c r="J38" s="119">
        <f t="shared" si="14"/>
        <v>20</v>
      </c>
    </row>
    <row r="39" spans="1:10" ht="13.2">
      <c r="A39" s="121" t="s">
        <v>19</v>
      </c>
      <c r="B39" s="119">
        <f t="shared" ref="B39:J39" si="15">B24</f>
        <v>910</v>
      </c>
      <c r="C39" s="119">
        <f t="shared" si="15"/>
        <v>4639</v>
      </c>
      <c r="D39" s="119">
        <f t="shared" si="15"/>
        <v>548</v>
      </c>
      <c r="E39" s="119">
        <f t="shared" si="15"/>
        <v>7</v>
      </c>
      <c r="F39" s="119">
        <f t="shared" si="15"/>
        <v>49</v>
      </c>
      <c r="G39" s="119">
        <f t="shared" si="15"/>
        <v>5325</v>
      </c>
      <c r="H39" s="119">
        <f t="shared" si="15"/>
        <v>701</v>
      </c>
      <c r="I39" s="119">
        <f t="shared" si="15"/>
        <v>108</v>
      </c>
      <c r="J39" s="119">
        <f t="shared" si="15"/>
        <v>19</v>
      </c>
    </row>
    <row r="40" spans="1:10" ht="13.2">
      <c r="A40" s="120" t="s">
        <v>3</v>
      </c>
      <c r="B40" s="119">
        <f t="shared" ref="B40:J40" si="16">B34</f>
        <v>135</v>
      </c>
      <c r="C40" s="119">
        <f t="shared" si="16"/>
        <v>951</v>
      </c>
      <c r="D40" s="119">
        <f t="shared" si="16"/>
        <v>140</v>
      </c>
      <c r="E40" s="119">
        <f t="shared" si="16"/>
        <v>4</v>
      </c>
      <c r="F40" s="119">
        <f t="shared" si="16"/>
        <v>2</v>
      </c>
      <c r="G40" s="119">
        <f t="shared" si="16"/>
        <v>993</v>
      </c>
      <c r="H40" s="119">
        <f t="shared" si="16"/>
        <v>216</v>
      </c>
      <c r="I40" s="119">
        <f t="shared" si="16"/>
        <v>22</v>
      </c>
      <c r="J40" s="119">
        <f t="shared" si="16"/>
        <v>1</v>
      </c>
    </row>
    <row r="41" spans="1:10" ht="13.2">
      <c r="A41" s="118" t="s">
        <v>4</v>
      </c>
      <c r="B41" s="117">
        <f t="shared" ref="B41:J41" si="17">SUM(B38:B40)</f>
        <v>2185</v>
      </c>
      <c r="C41" s="117">
        <f t="shared" si="17"/>
        <v>10442</v>
      </c>
      <c r="D41" s="117">
        <f t="shared" si="17"/>
        <v>1143</v>
      </c>
      <c r="E41" s="117">
        <f t="shared" si="17"/>
        <v>25</v>
      </c>
      <c r="F41" s="117">
        <f t="shared" si="17"/>
        <v>117</v>
      </c>
      <c r="G41" s="117">
        <f t="shared" si="17"/>
        <v>11983</v>
      </c>
      <c r="H41" s="117">
        <f t="shared" si="17"/>
        <v>1670</v>
      </c>
      <c r="I41" s="117">
        <f t="shared" si="17"/>
        <v>219</v>
      </c>
      <c r="J41" s="117">
        <f t="shared" si="17"/>
        <v>40</v>
      </c>
    </row>
    <row r="42" spans="1:10">
      <c r="C42" s="7">
        <f>B41+C41+D41+E41+F41</f>
        <v>13912</v>
      </c>
      <c r="H42" s="7">
        <f>G41+H41+I41+J41</f>
        <v>13912</v>
      </c>
    </row>
    <row r="43" spans="1:10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>
      <c r="A44" s="116"/>
      <c r="B44" s="116"/>
      <c r="C44" s="116">
        <v>13912</v>
      </c>
      <c r="D44" s="116"/>
      <c r="E44" s="116"/>
      <c r="F44" s="116"/>
      <c r="G44" s="116"/>
      <c r="H44" s="116"/>
      <c r="I44" s="116">
        <v>12552</v>
      </c>
      <c r="J44" s="115"/>
    </row>
    <row r="45" spans="1:10">
      <c r="A45" s="7">
        <v>1305</v>
      </c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>
      <c r="A46" s="7">
        <v>2243</v>
      </c>
    </row>
    <row r="47" spans="1:10">
      <c r="A47" s="7">
        <v>727</v>
      </c>
      <c r="B47" s="7">
        <f>SUM(B41:C41)</f>
        <v>12627</v>
      </c>
      <c r="C47" s="113">
        <f>B47*100/C44</f>
        <v>90.76336975273145</v>
      </c>
    </row>
    <row r="48" spans="1:10">
      <c r="A48" s="7">
        <v>1881</v>
      </c>
      <c r="F48" s="15">
        <v>1</v>
      </c>
      <c r="G48" s="112">
        <f>B41*100/C44</f>
        <v>15.705865439907994</v>
      </c>
    </row>
    <row r="49" spans="1:7">
      <c r="A49" s="7">
        <v>1664</v>
      </c>
      <c r="F49" s="15">
        <v>2</v>
      </c>
      <c r="G49" s="112">
        <f>C41*100/C44</f>
        <v>75.057504312823468</v>
      </c>
    </row>
    <row r="50" spans="1:7">
      <c r="A50" s="7">
        <v>1399</v>
      </c>
      <c r="F50" s="15">
        <v>3</v>
      </c>
      <c r="G50" s="112">
        <f>D41*100/C44</f>
        <v>8.2159286946520993</v>
      </c>
    </row>
    <row r="51" spans="1:7">
      <c r="A51" s="7">
        <v>1222</v>
      </c>
      <c r="F51" s="15">
        <v>4</v>
      </c>
      <c r="G51" s="112">
        <f>E41*100/C44</f>
        <v>0.17970097757331799</v>
      </c>
    </row>
    <row r="52" spans="1:7">
      <c r="A52" s="7">
        <v>1483</v>
      </c>
      <c r="F52" s="15">
        <v>5</v>
      </c>
      <c r="G52" s="112">
        <f>F41*100/C44</f>
        <v>0.8410005750431282</v>
      </c>
    </row>
    <row r="53" spans="1:7">
      <c r="A53" s="7">
        <v>1986</v>
      </c>
      <c r="F53" s="211"/>
    </row>
    <row r="54" spans="1:7">
      <c r="A54" s="7" t="s">
        <v>98</v>
      </c>
      <c r="B54" s="7">
        <f t="shared" ref="B54:B62" si="18">B5+C5+B15+C15+B25+C25</f>
        <v>1274</v>
      </c>
      <c r="C54" s="111">
        <f t="shared" ref="C54:C61" si="19">B54*100/A45</f>
        <v>97.624521072796938</v>
      </c>
    </row>
    <row r="55" spans="1:7">
      <c r="A55" s="7" t="s">
        <v>97</v>
      </c>
      <c r="B55" s="7">
        <f t="shared" si="18"/>
        <v>1973</v>
      </c>
      <c r="C55" s="111">
        <f t="shared" si="19"/>
        <v>87.962550156041019</v>
      </c>
    </row>
    <row r="56" spans="1:7">
      <c r="A56" s="7" t="s">
        <v>96</v>
      </c>
      <c r="B56" s="7">
        <f t="shared" si="18"/>
        <v>646</v>
      </c>
      <c r="C56" s="111">
        <f t="shared" si="19"/>
        <v>88.858321870701516</v>
      </c>
    </row>
    <row r="57" spans="1:7">
      <c r="A57" s="7" t="s">
        <v>95</v>
      </c>
      <c r="B57" s="7">
        <f t="shared" si="18"/>
        <v>1740</v>
      </c>
      <c r="C57" s="110">
        <f t="shared" si="19"/>
        <v>92.503987240829346</v>
      </c>
    </row>
    <row r="58" spans="1:7">
      <c r="A58" s="7" t="s">
        <v>94</v>
      </c>
      <c r="B58" s="7">
        <f t="shared" si="18"/>
        <v>1486</v>
      </c>
      <c r="C58" s="110">
        <f t="shared" si="19"/>
        <v>89.302884615384613</v>
      </c>
    </row>
    <row r="59" spans="1:7">
      <c r="A59" s="7" t="s">
        <v>93</v>
      </c>
      <c r="B59" s="7">
        <f t="shared" si="18"/>
        <v>1276</v>
      </c>
      <c r="C59" s="110">
        <f t="shared" si="19"/>
        <v>91.208005718370259</v>
      </c>
    </row>
    <row r="60" spans="1:7">
      <c r="A60" s="7" t="s">
        <v>92</v>
      </c>
      <c r="B60" s="7">
        <f t="shared" si="18"/>
        <v>1071</v>
      </c>
      <c r="C60" s="110">
        <f t="shared" si="19"/>
        <v>87.643207855973813</v>
      </c>
    </row>
    <row r="61" spans="1:7">
      <c r="A61" s="7" t="s">
        <v>103</v>
      </c>
      <c r="B61" s="7">
        <f t="shared" si="18"/>
        <v>1343</v>
      </c>
      <c r="C61" s="110">
        <f t="shared" si="19"/>
        <v>90.559676331759945</v>
      </c>
    </row>
    <row r="62" spans="1:7">
      <c r="A62" s="7" t="s">
        <v>90</v>
      </c>
      <c r="B62" s="7">
        <f t="shared" si="18"/>
        <v>1818</v>
      </c>
      <c r="C62" s="110">
        <f>B62*100/A53</f>
        <v>91.540785498489427</v>
      </c>
    </row>
    <row r="63" spans="1:7">
      <c r="B63" s="7">
        <f>SUM(B54:B62)</f>
        <v>12627</v>
      </c>
    </row>
  </sheetData>
  <mergeCells count="7">
    <mergeCell ref="A36:A37"/>
    <mergeCell ref="B36:F36"/>
    <mergeCell ref="G36:J36"/>
    <mergeCell ref="A1:J1"/>
    <mergeCell ref="A3:A4"/>
    <mergeCell ref="B3:F3"/>
    <mergeCell ref="G3:J3"/>
  </mergeCells>
  <pageMargins left="0.7" right="0.7" top="0.75" bottom="0.75" header="0.3" footer="0.3"/>
  <pageSetup paperSize="9" scale="9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E8"/>
  <sheetViews>
    <sheetView zoomScaleNormal="100" zoomScaleSheetLayoutView="100" workbookViewId="0">
      <selection activeCell="D21" sqref="D21"/>
    </sheetView>
  </sheetViews>
  <sheetFormatPr defaultRowHeight="14.4"/>
  <cols>
    <col min="1" max="1" width="4.5546875" customWidth="1"/>
    <col min="2" max="2" width="34.44140625" bestFit="1" customWidth="1"/>
    <col min="4" max="4" width="21.88671875" customWidth="1"/>
    <col min="5" max="5" width="17.6640625" customWidth="1"/>
  </cols>
  <sheetData>
    <row r="1" spans="1:5" ht="48.75" customHeight="1">
      <c r="A1" s="876" t="s">
        <v>166</v>
      </c>
      <c r="B1" s="876"/>
      <c r="C1" s="876"/>
      <c r="D1" s="876"/>
      <c r="E1" s="876"/>
    </row>
    <row r="3" spans="1:5" ht="28.8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</row>
    <row r="4" spans="1:5">
      <c r="A4" s="6"/>
      <c r="B4" s="6"/>
      <c r="C4" s="6"/>
      <c r="D4" s="6"/>
      <c r="E4" s="6"/>
    </row>
    <row r="5" spans="1:5">
      <c r="A5" s="6"/>
      <c r="B5" s="6"/>
      <c r="C5" s="6"/>
      <c r="D5" s="6"/>
      <c r="E5" s="6"/>
    </row>
    <row r="6" spans="1:5">
      <c r="A6" s="5">
        <v>0</v>
      </c>
      <c r="B6" s="5">
        <v>0</v>
      </c>
      <c r="C6" s="5"/>
      <c r="D6" s="5"/>
      <c r="E6" s="5"/>
    </row>
    <row r="8" spans="1:5">
      <c r="B8" s="122"/>
    </row>
  </sheetData>
  <mergeCells count="1">
    <mergeCell ref="A1:E1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Y233"/>
  <sheetViews>
    <sheetView topLeftCell="M4" workbookViewId="0">
      <selection activeCell="U42" sqref="U42"/>
    </sheetView>
  </sheetViews>
  <sheetFormatPr defaultRowHeight="14.4"/>
  <cols>
    <col min="1" max="1" width="4.6640625" customWidth="1"/>
    <col min="2" max="2" width="31.6640625" customWidth="1"/>
    <col min="3" max="3" width="13.109375" customWidth="1"/>
    <col min="4" max="4" width="15.6640625" customWidth="1"/>
    <col min="5" max="5" width="12.33203125" customWidth="1"/>
    <col min="6" max="6" width="50" customWidth="1"/>
    <col min="7" max="7" width="27.109375" customWidth="1"/>
    <col min="8" max="8" width="7" customWidth="1"/>
    <col min="9" max="9" width="18.5546875" customWidth="1"/>
    <col min="10" max="10" width="13.6640625" customWidth="1"/>
    <col min="11" max="11" width="20.109375" customWidth="1"/>
    <col min="12" max="12" width="42.109375" customWidth="1"/>
  </cols>
  <sheetData>
    <row r="1" spans="1:25" ht="36.75" customHeight="1">
      <c r="A1" s="877" t="s">
        <v>167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74.25" customHeight="1">
      <c r="A2" s="220" t="s">
        <v>20</v>
      </c>
      <c r="B2" s="222" t="s">
        <v>117</v>
      </c>
      <c r="C2" s="222" t="s">
        <v>25</v>
      </c>
      <c r="D2" s="222" t="s">
        <v>118</v>
      </c>
      <c r="E2" s="222" t="s">
        <v>119</v>
      </c>
      <c r="F2" s="222" t="s">
        <v>120</v>
      </c>
      <c r="G2" s="222" t="s">
        <v>121</v>
      </c>
      <c r="H2" s="222" t="s">
        <v>122</v>
      </c>
      <c r="I2" s="222" t="s">
        <v>123</v>
      </c>
      <c r="J2" s="222" t="s">
        <v>116</v>
      </c>
      <c r="K2" s="307" t="s">
        <v>168</v>
      </c>
      <c r="L2" s="440" t="s">
        <v>969</v>
      </c>
    </row>
    <row r="3" spans="1:25" s="230" customFormat="1" ht="10.199999999999999">
      <c r="A3" s="304">
        <v>1</v>
      </c>
      <c r="B3" s="304">
        <v>2</v>
      </c>
      <c r="C3" s="304">
        <v>3</v>
      </c>
      <c r="D3" s="304">
        <v>4</v>
      </c>
      <c r="E3" s="304">
        <v>5</v>
      </c>
      <c r="F3" s="304">
        <v>6</v>
      </c>
      <c r="G3" s="304">
        <v>7</v>
      </c>
      <c r="H3" s="304">
        <v>8</v>
      </c>
      <c r="I3" s="304">
        <v>9</v>
      </c>
      <c r="J3" s="304">
        <v>10</v>
      </c>
      <c r="K3" s="305">
        <v>11</v>
      </c>
      <c r="L3" s="485"/>
      <c r="O3" s="230">
        <v>2020</v>
      </c>
      <c r="P3" s="230">
        <v>2019</v>
      </c>
      <c r="R3" s="306" t="s">
        <v>124</v>
      </c>
      <c r="S3" s="306" t="s">
        <v>126</v>
      </c>
      <c r="T3" s="306"/>
    </row>
    <row r="4" spans="1:25" s="230" customFormat="1" ht="15" customHeight="1">
      <c r="A4" s="304">
        <v>1</v>
      </c>
      <c r="B4" s="140" t="s">
        <v>658</v>
      </c>
      <c r="C4" s="442">
        <v>38779</v>
      </c>
      <c r="D4" s="140" t="s">
        <v>124</v>
      </c>
      <c r="E4" s="140" t="s">
        <v>128</v>
      </c>
      <c r="F4" s="140" t="s">
        <v>659</v>
      </c>
      <c r="G4" s="140" t="s">
        <v>660</v>
      </c>
      <c r="H4" s="140">
        <v>7</v>
      </c>
      <c r="I4" s="443"/>
      <c r="J4" s="140" t="s">
        <v>312</v>
      </c>
      <c r="K4" s="227" t="s">
        <v>135</v>
      </c>
      <c r="L4" s="485"/>
      <c r="N4" s="230">
        <v>1</v>
      </c>
      <c r="O4" s="230">
        <f>COUNTIF(H4:H116,N4)</f>
        <v>17</v>
      </c>
      <c r="P4" s="230">
        <v>9</v>
      </c>
      <c r="R4" s="306"/>
      <c r="S4" s="306"/>
      <c r="T4" s="306"/>
    </row>
    <row r="5" spans="1:25" s="230" customFormat="1" ht="15" customHeight="1">
      <c r="A5" s="304">
        <v>2</v>
      </c>
      <c r="B5" s="488" t="s">
        <v>661</v>
      </c>
      <c r="C5" s="489">
        <v>37601</v>
      </c>
      <c r="D5" s="487" t="s">
        <v>662</v>
      </c>
      <c r="E5" s="140"/>
      <c r="F5" s="134" t="s">
        <v>663</v>
      </c>
      <c r="G5" s="134" t="s">
        <v>664</v>
      </c>
      <c r="H5" s="140">
        <v>9</v>
      </c>
      <c r="I5" s="450"/>
      <c r="J5" s="140" t="s">
        <v>312</v>
      </c>
      <c r="K5" s="227" t="s">
        <v>135</v>
      </c>
      <c r="L5" s="485"/>
      <c r="N5" s="230">
        <v>2</v>
      </c>
      <c r="O5" s="230">
        <f>COUNTIF(H4:H116,N5)</f>
        <v>7</v>
      </c>
      <c r="P5" s="230">
        <v>8</v>
      </c>
      <c r="R5" s="306"/>
      <c r="S5" s="306"/>
      <c r="T5" s="306"/>
    </row>
    <row r="6" spans="1:25" s="230" customFormat="1" ht="15" customHeight="1">
      <c r="A6" s="304">
        <v>3</v>
      </c>
      <c r="B6" s="488" t="s">
        <v>665</v>
      </c>
      <c r="C6" s="489">
        <v>37203</v>
      </c>
      <c r="D6" s="487" t="s">
        <v>666</v>
      </c>
      <c r="E6" s="140"/>
      <c r="F6" s="134" t="s">
        <v>667</v>
      </c>
      <c r="G6" s="140" t="s">
        <v>668</v>
      </c>
      <c r="H6" s="140">
        <v>10</v>
      </c>
      <c r="I6" s="450"/>
      <c r="J6" s="134" t="s">
        <v>335</v>
      </c>
      <c r="K6" s="227" t="s">
        <v>135</v>
      </c>
      <c r="L6" s="485" t="s">
        <v>970</v>
      </c>
      <c r="N6" s="230">
        <v>3</v>
      </c>
      <c r="O6" s="230">
        <f>COUNTIF(H4:H116,N6)</f>
        <v>10</v>
      </c>
      <c r="P6" s="230">
        <v>4</v>
      </c>
      <c r="R6" s="306"/>
      <c r="S6" s="306"/>
      <c r="T6" s="306"/>
    </row>
    <row r="7" spans="1:25" s="230" customFormat="1" ht="15" customHeight="1">
      <c r="A7" s="304">
        <v>4</v>
      </c>
      <c r="B7" s="488" t="s">
        <v>669</v>
      </c>
      <c r="C7" s="489">
        <v>37011</v>
      </c>
      <c r="D7" s="487" t="s">
        <v>666</v>
      </c>
      <c r="E7" s="140"/>
      <c r="F7" s="134" t="s">
        <v>670</v>
      </c>
      <c r="G7" s="140" t="s">
        <v>671</v>
      </c>
      <c r="H7" s="140">
        <v>11</v>
      </c>
      <c r="I7" s="450"/>
      <c r="J7" s="140" t="s">
        <v>312</v>
      </c>
      <c r="K7" s="227" t="s">
        <v>135</v>
      </c>
      <c r="L7" s="485"/>
      <c r="N7" s="230">
        <v>4</v>
      </c>
      <c r="O7" s="230">
        <f>COUNTIF(H4:H116,N7)</f>
        <v>9</v>
      </c>
      <c r="P7" s="230">
        <v>0</v>
      </c>
      <c r="R7" s="306"/>
      <c r="S7" s="306"/>
      <c r="T7" s="306"/>
    </row>
    <row r="8" spans="1:25" s="230" customFormat="1" ht="15" customHeight="1">
      <c r="A8" s="304">
        <v>5</v>
      </c>
      <c r="B8" s="443" t="s">
        <v>672</v>
      </c>
      <c r="C8" s="444">
        <v>41048</v>
      </c>
      <c r="D8" s="443" t="s">
        <v>125</v>
      </c>
      <c r="E8" s="443" t="s">
        <v>127</v>
      </c>
      <c r="F8" s="443" t="s">
        <v>673</v>
      </c>
      <c r="G8" s="443" t="s">
        <v>161</v>
      </c>
      <c r="H8" s="443">
        <v>1</v>
      </c>
      <c r="I8" s="443"/>
      <c r="J8" s="445" t="s">
        <v>312</v>
      </c>
      <c r="K8" s="443" t="s">
        <v>136</v>
      </c>
      <c r="L8" s="485"/>
      <c r="N8" s="230">
        <v>5</v>
      </c>
      <c r="O8" s="230">
        <f>COUNTIF(H4:H116,N8)</f>
        <v>3</v>
      </c>
      <c r="P8" s="230">
        <v>2</v>
      </c>
      <c r="R8" s="306"/>
      <c r="S8" s="306"/>
      <c r="T8" s="306"/>
    </row>
    <row r="9" spans="1:25" s="230" customFormat="1" ht="15" customHeight="1">
      <c r="A9" s="304">
        <v>6</v>
      </c>
      <c r="B9" s="443" t="s">
        <v>674</v>
      </c>
      <c r="C9" s="446">
        <v>40360</v>
      </c>
      <c r="D9" s="443" t="s">
        <v>125</v>
      </c>
      <c r="E9" s="443" t="s">
        <v>127</v>
      </c>
      <c r="F9" s="443" t="s">
        <v>675</v>
      </c>
      <c r="G9" s="447" t="s">
        <v>161</v>
      </c>
      <c r="H9" s="443">
        <v>1</v>
      </c>
      <c r="I9" s="443" t="s">
        <v>676</v>
      </c>
      <c r="J9" s="447" t="s">
        <v>335</v>
      </c>
      <c r="K9" s="443" t="s">
        <v>136</v>
      </c>
      <c r="L9" s="485"/>
      <c r="N9" s="230">
        <v>6</v>
      </c>
      <c r="O9" s="230">
        <f>COUNTIF(H4:H116,N9)</f>
        <v>8</v>
      </c>
      <c r="P9" s="230">
        <v>5</v>
      </c>
      <c r="R9" s="306"/>
      <c r="S9" s="306"/>
      <c r="T9" s="306"/>
    </row>
    <row r="10" spans="1:25" s="230" customFormat="1" ht="15" customHeight="1">
      <c r="A10" s="304">
        <v>7</v>
      </c>
      <c r="B10" s="443" t="s">
        <v>677</v>
      </c>
      <c r="C10" s="446">
        <v>40360</v>
      </c>
      <c r="D10" s="443" t="s">
        <v>125</v>
      </c>
      <c r="E10" s="443" t="s">
        <v>127</v>
      </c>
      <c r="F10" s="443" t="s">
        <v>675</v>
      </c>
      <c r="G10" s="447" t="s">
        <v>161</v>
      </c>
      <c r="H10" s="443">
        <v>1</v>
      </c>
      <c r="I10" s="443" t="s">
        <v>676</v>
      </c>
      <c r="J10" s="447" t="s">
        <v>335</v>
      </c>
      <c r="K10" s="443" t="s">
        <v>136</v>
      </c>
      <c r="L10" s="485"/>
      <c r="N10" s="230">
        <v>7</v>
      </c>
      <c r="O10" s="230">
        <f>COUNTIF(H4:H116,N10)</f>
        <v>6</v>
      </c>
      <c r="P10" s="230">
        <v>3</v>
      </c>
      <c r="R10" s="306"/>
      <c r="S10" s="306"/>
      <c r="T10" s="306"/>
    </row>
    <row r="11" spans="1:25" s="230" customFormat="1" ht="15" customHeight="1">
      <c r="A11" s="304">
        <v>8</v>
      </c>
      <c r="B11" s="443" t="s">
        <v>678</v>
      </c>
      <c r="C11" s="446">
        <v>40360</v>
      </c>
      <c r="D11" s="443" t="s">
        <v>125</v>
      </c>
      <c r="E11" s="443" t="s">
        <v>127</v>
      </c>
      <c r="F11" s="443" t="s">
        <v>675</v>
      </c>
      <c r="G11" s="447" t="s">
        <v>161</v>
      </c>
      <c r="H11" s="443">
        <v>1</v>
      </c>
      <c r="I11" s="443" t="s">
        <v>676</v>
      </c>
      <c r="J11" s="447" t="s">
        <v>335</v>
      </c>
      <c r="K11" s="443" t="s">
        <v>136</v>
      </c>
      <c r="L11" s="485"/>
      <c r="N11" s="230">
        <v>8</v>
      </c>
      <c r="O11" s="230">
        <f>COUNTIF(H4:H116,N11)</f>
        <v>7</v>
      </c>
      <c r="P11" s="230">
        <v>8</v>
      </c>
      <c r="R11" s="306"/>
      <c r="S11" s="306"/>
      <c r="T11" s="306"/>
    </row>
    <row r="12" spans="1:25" s="230" customFormat="1" ht="15" customHeight="1">
      <c r="A12" s="304">
        <v>9</v>
      </c>
      <c r="B12" s="443" t="s">
        <v>679</v>
      </c>
      <c r="C12" s="446">
        <v>41083</v>
      </c>
      <c r="D12" s="443" t="s">
        <v>124</v>
      </c>
      <c r="E12" s="443" t="s">
        <v>127</v>
      </c>
      <c r="F12" s="443" t="s">
        <v>680</v>
      </c>
      <c r="G12" s="447" t="s">
        <v>161</v>
      </c>
      <c r="H12" s="443">
        <v>1</v>
      </c>
      <c r="I12" s="443" t="s">
        <v>676</v>
      </c>
      <c r="J12" s="447" t="s">
        <v>312</v>
      </c>
      <c r="K12" s="443" t="s">
        <v>136</v>
      </c>
      <c r="L12" s="485"/>
      <c r="N12" s="230">
        <v>9</v>
      </c>
      <c r="O12" s="230">
        <f>COUNTIF(H4:H116,N12)</f>
        <v>12</v>
      </c>
      <c r="P12" s="230">
        <v>13</v>
      </c>
      <c r="R12" s="306"/>
      <c r="S12" s="306"/>
      <c r="T12" s="306"/>
    </row>
    <row r="13" spans="1:25" s="230" customFormat="1" ht="15" customHeight="1">
      <c r="A13" s="304">
        <v>10</v>
      </c>
      <c r="B13" s="443" t="s">
        <v>681</v>
      </c>
      <c r="C13" s="446">
        <v>39253</v>
      </c>
      <c r="D13" s="443" t="s">
        <v>124</v>
      </c>
      <c r="E13" s="443" t="s">
        <v>127</v>
      </c>
      <c r="F13" s="443" t="s">
        <v>682</v>
      </c>
      <c r="G13" s="447" t="s">
        <v>161</v>
      </c>
      <c r="H13" s="443">
        <v>4</v>
      </c>
      <c r="I13" s="443" t="s">
        <v>676</v>
      </c>
      <c r="J13" s="447" t="s">
        <v>312</v>
      </c>
      <c r="K13" s="443" t="s">
        <v>136</v>
      </c>
      <c r="L13" s="485"/>
      <c r="N13" s="230">
        <v>10</v>
      </c>
      <c r="O13" s="230">
        <f>COUNTIF(H4:H116,N13)</f>
        <v>26</v>
      </c>
      <c r="P13" s="230">
        <v>28</v>
      </c>
      <c r="R13" s="306"/>
      <c r="S13" s="306"/>
      <c r="T13" s="306"/>
    </row>
    <row r="14" spans="1:25" s="230" customFormat="1" ht="15" customHeight="1">
      <c r="A14" s="304">
        <v>11</v>
      </c>
      <c r="B14" s="443" t="s">
        <v>683</v>
      </c>
      <c r="C14" s="446">
        <v>38479</v>
      </c>
      <c r="D14" s="443" t="s">
        <v>125</v>
      </c>
      <c r="E14" s="443" t="s">
        <v>127</v>
      </c>
      <c r="F14" s="443" t="s">
        <v>682</v>
      </c>
      <c r="G14" s="447" t="s">
        <v>161</v>
      </c>
      <c r="H14" s="443">
        <v>6</v>
      </c>
      <c r="I14" s="443" t="s">
        <v>676</v>
      </c>
      <c r="J14" s="447" t="s">
        <v>312</v>
      </c>
      <c r="K14" s="448" t="s">
        <v>136</v>
      </c>
      <c r="L14" s="485"/>
      <c r="N14" s="230">
        <v>11</v>
      </c>
      <c r="O14" s="230">
        <f>COUNTIF(H4:H116,N14)</f>
        <v>8</v>
      </c>
      <c r="P14" s="230">
        <v>7</v>
      </c>
      <c r="R14" s="306"/>
      <c r="S14" s="306"/>
      <c r="T14" s="306"/>
    </row>
    <row r="15" spans="1:25" s="230" customFormat="1" ht="15" customHeight="1">
      <c r="A15" s="304">
        <v>12</v>
      </c>
      <c r="B15" s="443" t="s">
        <v>684</v>
      </c>
      <c r="C15" s="446">
        <v>39268</v>
      </c>
      <c r="D15" s="443" t="s">
        <v>124</v>
      </c>
      <c r="E15" s="443" t="s">
        <v>127</v>
      </c>
      <c r="F15" s="443" t="s">
        <v>685</v>
      </c>
      <c r="G15" s="447" t="s">
        <v>161</v>
      </c>
      <c r="H15" s="443">
        <v>6</v>
      </c>
      <c r="I15" s="447" t="s">
        <v>686</v>
      </c>
      <c r="J15" s="447" t="s">
        <v>312</v>
      </c>
      <c r="K15" s="443" t="s">
        <v>136</v>
      </c>
      <c r="L15" s="485"/>
      <c r="O15" s="230">
        <f>SUM(O4:O14)</f>
        <v>113</v>
      </c>
      <c r="R15" s="306"/>
      <c r="S15" s="306"/>
      <c r="T15" s="306"/>
    </row>
    <row r="16" spans="1:25" s="230" customFormat="1" ht="15" customHeight="1">
      <c r="A16" s="304">
        <v>13</v>
      </c>
      <c r="B16" s="443" t="s">
        <v>687</v>
      </c>
      <c r="C16" s="446">
        <v>38240</v>
      </c>
      <c r="D16" s="443" t="s">
        <v>124</v>
      </c>
      <c r="E16" s="443" t="s">
        <v>127</v>
      </c>
      <c r="F16" s="443" t="s">
        <v>688</v>
      </c>
      <c r="G16" s="447" t="s">
        <v>161</v>
      </c>
      <c r="H16" s="443">
        <v>7</v>
      </c>
      <c r="I16" s="447" t="s">
        <v>686</v>
      </c>
      <c r="J16" s="447" t="s">
        <v>312</v>
      </c>
      <c r="K16" s="443" t="s">
        <v>136</v>
      </c>
      <c r="L16" s="485"/>
      <c r="R16" s="306"/>
      <c r="S16" s="306"/>
      <c r="T16" s="306"/>
    </row>
    <row r="17" spans="1:20" s="230" customFormat="1" ht="15" customHeight="1">
      <c r="A17" s="304">
        <v>14</v>
      </c>
      <c r="B17" s="443" t="s">
        <v>689</v>
      </c>
      <c r="C17" s="446">
        <v>37963</v>
      </c>
      <c r="D17" s="443" t="s">
        <v>124</v>
      </c>
      <c r="E17" s="443" t="s">
        <v>127</v>
      </c>
      <c r="F17" s="443" t="s">
        <v>690</v>
      </c>
      <c r="G17" s="447" t="s">
        <v>161</v>
      </c>
      <c r="H17" s="443">
        <v>8</v>
      </c>
      <c r="I17" s="447" t="s">
        <v>686</v>
      </c>
      <c r="J17" s="447" t="s">
        <v>312</v>
      </c>
      <c r="K17" s="448" t="s">
        <v>136</v>
      </c>
      <c r="L17" s="485"/>
      <c r="N17" s="230" t="s">
        <v>127</v>
      </c>
      <c r="O17" s="230">
        <f>COUNTIF(E4:E116,N17)</f>
        <v>41</v>
      </c>
      <c r="Q17" s="230">
        <f>SUM(O17:O20)</f>
        <v>95</v>
      </c>
      <c r="R17" s="306"/>
      <c r="S17" s="306"/>
      <c r="T17" s="306"/>
    </row>
    <row r="18" spans="1:20" s="230" customFormat="1" ht="15" customHeight="1">
      <c r="A18" s="304">
        <v>15</v>
      </c>
      <c r="B18" s="443" t="s">
        <v>691</v>
      </c>
      <c r="C18" s="446">
        <v>37927</v>
      </c>
      <c r="D18" s="443" t="s">
        <v>124</v>
      </c>
      <c r="E18" s="443" t="s">
        <v>127</v>
      </c>
      <c r="F18" s="443" t="s">
        <v>692</v>
      </c>
      <c r="G18" s="447" t="s">
        <v>161</v>
      </c>
      <c r="H18" s="443">
        <v>8</v>
      </c>
      <c r="I18" s="443" t="s">
        <v>676</v>
      </c>
      <c r="J18" s="447" t="s">
        <v>312</v>
      </c>
      <c r="K18" s="443" t="s">
        <v>136</v>
      </c>
      <c r="L18" s="485"/>
      <c r="N18" s="230" t="s">
        <v>128</v>
      </c>
      <c r="O18" s="230">
        <f>COUNTIF(E4:E116,N18)</f>
        <v>10</v>
      </c>
      <c r="R18" s="306"/>
      <c r="S18" s="306"/>
      <c r="T18" s="306"/>
    </row>
    <row r="19" spans="1:20" s="230" customFormat="1" ht="15" customHeight="1">
      <c r="A19" s="304">
        <v>16</v>
      </c>
      <c r="B19" s="443" t="s">
        <v>693</v>
      </c>
      <c r="C19" s="446">
        <v>37918</v>
      </c>
      <c r="D19" s="443" t="s">
        <v>125</v>
      </c>
      <c r="E19" s="443" t="s">
        <v>127</v>
      </c>
      <c r="F19" s="443" t="s">
        <v>694</v>
      </c>
      <c r="G19" s="447" t="s">
        <v>161</v>
      </c>
      <c r="H19" s="443">
        <v>9</v>
      </c>
      <c r="I19" s="443" t="s">
        <v>676</v>
      </c>
      <c r="J19" s="447" t="s">
        <v>312</v>
      </c>
      <c r="K19" s="449" t="s">
        <v>136</v>
      </c>
      <c r="L19" s="485"/>
      <c r="N19" s="230" t="s">
        <v>126</v>
      </c>
      <c r="O19" s="230">
        <f>COUNTIF(E4:E116,N19)</f>
        <v>21</v>
      </c>
      <c r="R19" s="306"/>
      <c r="S19" s="306"/>
      <c r="T19" s="306"/>
    </row>
    <row r="20" spans="1:20" s="230" customFormat="1" ht="15" customHeight="1">
      <c r="A20" s="304">
        <v>17</v>
      </c>
      <c r="B20" s="487" t="s">
        <v>501</v>
      </c>
      <c r="C20" s="489">
        <v>37993</v>
      </c>
      <c r="D20" s="487" t="s">
        <v>662</v>
      </c>
      <c r="E20" s="140"/>
      <c r="F20" s="140" t="s">
        <v>695</v>
      </c>
      <c r="G20" s="140" t="s">
        <v>696</v>
      </c>
      <c r="H20" s="140">
        <v>9</v>
      </c>
      <c r="I20" s="134"/>
      <c r="J20" s="140" t="s">
        <v>312</v>
      </c>
      <c r="K20" s="227" t="s">
        <v>137</v>
      </c>
      <c r="L20" s="485"/>
      <c r="N20" s="230" t="s">
        <v>666</v>
      </c>
      <c r="O20" s="230">
        <f>COUNTIF(D4:D116,N20)</f>
        <v>23</v>
      </c>
      <c r="R20" s="306"/>
      <c r="S20" s="306"/>
      <c r="T20" s="306"/>
    </row>
    <row r="21" spans="1:20" s="230" customFormat="1" ht="15" customHeight="1">
      <c r="A21" s="304">
        <v>18</v>
      </c>
      <c r="B21" s="140" t="s">
        <v>697</v>
      </c>
      <c r="C21" s="442">
        <v>38186</v>
      </c>
      <c r="D21" s="140" t="s">
        <v>698</v>
      </c>
      <c r="E21" s="140" t="s">
        <v>127</v>
      </c>
      <c r="F21" s="140" t="s">
        <v>699</v>
      </c>
      <c r="G21" s="140" t="s">
        <v>700</v>
      </c>
      <c r="H21" s="140">
        <v>9</v>
      </c>
      <c r="I21" s="134" t="s">
        <v>686</v>
      </c>
      <c r="J21" s="140" t="s">
        <v>312</v>
      </c>
      <c r="K21" s="227" t="s">
        <v>137</v>
      </c>
      <c r="L21" s="485"/>
      <c r="N21" s="230" t="s">
        <v>662</v>
      </c>
      <c r="O21" s="230">
        <f>COUNTIF(D4:D116,N21)</f>
        <v>18</v>
      </c>
      <c r="R21" s="306"/>
      <c r="S21" s="306"/>
      <c r="T21" s="306"/>
    </row>
    <row r="22" spans="1:20" s="230" customFormat="1" ht="15" customHeight="1">
      <c r="A22" s="304">
        <v>19</v>
      </c>
      <c r="B22" s="140" t="s">
        <v>701</v>
      </c>
      <c r="C22" s="442">
        <v>38419</v>
      </c>
      <c r="D22" s="140" t="s">
        <v>124</v>
      </c>
      <c r="E22" s="140" t="s">
        <v>126</v>
      </c>
      <c r="F22" s="140" t="s">
        <v>702</v>
      </c>
      <c r="G22" s="140" t="s">
        <v>703</v>
      </c>
      <c r="H22" s="140">
        <v>8</v>
      </c>
      <c r="I22" s="134"/>
      <c r="J22" s="140" t="s">
        <v>312</v>
      </c>
      <c r="K22" s="227" t="s">
        <v>137</v>
      </c>
      <c r="L22" s="485"/>
      <c r="O22" s="230">
        <f>SUM(O17:O21)</f>
        <v>113</v>
      </c>
      <c r="R22" s="306"/>
      <c r="S22" s="306"/>
      <c r="T22" s="306"/>
    </row>
    <row r="23" spans="1:20" s="230" customFormat="1" ht="15" customHeight="1">
      <c r="A23" s="304">
        <v>20</v>
      </c>
      <c r="B23" s="140" t="s">
        <v>704</v>
      </c>
      <c r="C23" s="442">
        <v>40856</v>
      </c>
      <c r="D23" s="140" t="s">
        <v>698</v>
      </c>
      <c r="E23" s="140" t="s">
        <v>127</v>
      </c>
      <c r="F23" s="140" t="s">
        <v>705</v>
      </c>
      <c r="G23" s="140" t="s">
        <v>706</v>
      </c>
      <c r="H23" s="140">
        <v>2</v>
      </c>
      <c r="I23" s="134"/>
      <c r="J23" s="140" t="s">
        <v>312</v>
      </c>
      <c r="K23" s="227" t="s">
        <v>137</v>
      </c>
      <c r="L23" s="485"/>
      <c r="R23" s="306"/>
      <c r="S23" s="306"/>
      <c r="T23" s="306"/>
    </row>
    <row r="24" spans="1:20" s="230" customFormat="1" ht="15" customHeight="1">
      <c r="A24" s="304">
        <v>21</v>
      </c>
      <c r="B24" s="140" t="s">
        <v>707</v>
      </c>
      <c r="C24" s="442">
        <v>40402</v>
      </c>
      <c r="D24" s="140" t="s">
        <v>124</v>
      </c>
      <c r="E24" s="140" t="s">
        <v>126</v>
      </c>
      <c r="F24" s="140" t="s">
        <v>708</v>
      </c>
      <c r="G24" s="140" t="s">
        <v>709</v>
      </c>
      <c r="H24" s="140">
        <v>2</v>
      </c>
      <c r="I24" s="134" t="s">
        <v>686</v>
      </c>
      <c r="J24" s="140" t="s">
        <v>312</v>
      </c>
      <c r="K24" s="227" t="s">
        <v>137</v>
      </c>
      <c r="L24" s="485"/>
      <c r="R24" s="306"/>
      <c r="S24" s="306"/>
      <c r="T24" s="306"/>
    </row>
    <row r="25" spans="1:20" s="230" customFormat="1" ht="15" customHeight="1">
      <c r="A25" s="304">
        <v>22</v>
      </c>
      <c r="B25" s="140" t="s">
        <v>710</v>
      </c>
      <c r="C25" s="442">
        <v>39435</v>
      </c>
      <c r="D25" s="140" t="s">
        <v>698</v>
      </c>
      <c r="E25" s="140" t="s">
        <v>127</v>
      </c>
      <c r="F25" s="140" t="s">
        <v>711</v>
      </c>
      <c r="G25" s="140" t="s">
        <v>706</v>
      </c>
      <c r="H25" s="140">
        <v>4</v>
      </c>
      <c r="I25" s="443" t="s">
        <v>712</v>
      </c>
      <c r="J25" s="140" t="s">
        <v>312</v>
      </c>
      <c r="K25" s="227" t="s">
        <v>137</v>
      </c>
      <c r="L25" s="485"/>
      <c r="R25" s="306"/>
      <c r="S25" s="306"/>
      <c r="T25" s="306"/>
    </row>
    <row r="26" spans="1:20" s="230" customFormat="1" ht="15" customHeight="1">
      <c r="A26" s="304">
        <v>23</v>
      </c>
      <c r="B26" s="487" t="s">
        <v>713</v>
      </c>
      <c r="C26" s="489">
        <v>37939</v>
      </c>
      <c r="D26" s="487" t="s">
        <v>666</v>
      </c>
      <c r="E26" s="140"/>
      <c r="F26" s="140" t="s">
        <v>714</v>
      </c>
      <c r="G26" s="140" t="s">
        <v>715</v>
      </c>
      <c r="H26" s="140">
        <v>10</v>
      </c>
      <c r="I26" s="134"/>
      <c r="J26" s="140" t="s">
        <v>716</v>
      </c>
      <c r="K26" s="227" t="s">
        <v>137</v>
      </c>
      <c r="L26" s="485" t="s">
        <v>971</v>
      </c>
      <c r="R26" s="306"/>
      <c r="S26" s="306"/>
      <c r="T26" s="306"/>
    </row>
    <row r="27" spans="1:20" s="230" customFormat="1" ht="15" customHeight="1">
      <c r="A27" s="304">
        <v>24</v>
      </c>
      <c r="B27" s="451" t="s">
        <v>717</v>
      </c>
      <c r="C27" s="442">
        <v>39210</v>
      </c>
      <c r="D27" s="140" t="s">
        <v>698</v>
      </c>
      <c r="E27" s="140" t="s">
        <v>127</v>
      </c>
      <c r="F27" s="451" t="s">
        <v>718</v>
      </c>
      <c r="G27" s="140" t="s">
        <v>719</v>
      </c>
      <c r="H27" s="140">
        <v>6</v>
      </c>
      <c r="I27" s="134" t="s">
        <v>720</v>
      </c>
      <c r="J27" s="140" t="s">
        <v>312</v>
      </c>
      <c r="K27" s="227" t="s">
        <v>137</v>
      </c>
      <c r="L27" s="485"/>
      <c r="R27" s="306"/>
      <c r="S27" s="306"/>
      <c r="T27" s="306"/>
    </row>
    <row r="28" spans="1:20" s="230" customFormat="1" ht="15" customHeight="1">
      <c r="A28" s="304">
        <v>25</v>
      </c>
      <c r="B28" s="140" t="s">
        <v>481</v>
      </c>
      <c r="C28" s="442">
        <v>39307</v>
      </c>
      <c r="D28" s="140" t="s">
        <v>124</v>
      </c>
      <c r="E28" s="140" t="s">
        <v>126</v>
      </c>
      <c r="F28" s="140" t="s">
        <v>721</v>
      </c>
      <c r="G28" s="140" t="s">
        <v>722</v>
      </c>
      <c r="H28" s="140">
        <v>6</v>
      </c>
      <c r="I28" s="134" t="s">
        <v>686</v>
      </c>
      <c r="J28" s="140" t="s">
        <v>312</v>
      </c>
      <c r="K28" s="227" t="s">
        <v>137</v>
      </c>
      <c r="L28" s="485"/>
      <c r="R28" s="306"/>
      <c r="S28" s="306"/>
      <c r="T28" s="306"/>
    </row>
    <row r="29" spans="1:20" s="230" customFormat="1" ht="15" customHeight="1">
      <c r="A29" s="304">
        <v>26</v>
      </c>
      <c r="B29" s="140" t="s">
        <v>723</v>
      </c>
      <c r="C29" s="442">
        <v>38416</v>
      </c>
      <c r="D29" s="140" t="s">
        <v>698</v>
      </c>
      <c r="E29" s="140" t="s">
        <v>128</v>
      </c>
      <c r="F29" s="140" t="s">
        <v>724</v>
      </c>
      <c r="G29" s="140" t="s">
        <v>725</v>
      </c>
      <c r="H29" s="140">
        <v>8</v>
      </c>
      <c r="I29" s="134" t="s">
        <v>720</v>
      </c>
      <c r="J29" s="140" t="s">
        <v>312</v>
      </c>
      <c r="K29" s="227" t="s">
        <v>137</v>
      </c>
      <c r="L29" s="485"/>
      <c r="R29" s="306"/>
      <c r="S29" s="306"/>
      <c r="T29" s="306"/>
    </row>
    <row r="30" spans="1:20" s="230" customFormat="1" ht="15" customHeight="1">
      <c r="A30" s="304">
        <v>27</v>
      </c>
      <c r="B30" s="140" t="s">
        <v>726</v>
      </c>
      <c r="C30" s="442">
        <v>39938</v>
      </c>
      <c r="D30" s="140" t="s">
        <v>698</v>
      </c>
      <c r="E30" s="140" t="s">
        <v>127</v>
      </c>
      <c r="F30" s="451" t="s">
        <v>727</v>
      </c>
      <c r="G30" s="140" t="s">
        <v>728</v>
      </c>
      <c r="H30" s="140">
        <v>4</v>
      </c>
      <c r="I30" s="134"/>
      <c r="J30" s="140" t="s">
        <v>312</v>
      </c>
      <c r="K30" s="227" t="s">
        <v>137</v>
      </c>
      <c r="L30" s="485"/>
      <c r="R30" s="306"/>
      <c r="S30" s="306"/>
      <c r="T30" s="306"/>
    </row>
    <row r="31" spans="1:20" s="230" customFormat="1" ht="15" customHeight="1">
      <c r="A31" s="304">
        <v>28</v>
      </c>
      <c r="B31" s="140" t="s">
        <v>729</v>
      </c>
      <c r="C31" s="442">
        <v>39190</v>
      </c>
      <c r="D31" s="140" t="s">
        <v>698</v>
      </c>
      <c r="E31" s="140" t="s">
        <v>128</v>
      </c>
      <c r="F31" s="140" t="s">
        <v>718</v>
      </c>
      <c r="G31" s="140" t="s">
        <v>730</v>
      </c>
      <c r="H31" s="140">
        <v>6</v>
      </c>
      <c r="I31" s="134" t="s">
        <v>720</v>
      </c>
      <c r="J31" s="140" t="s">
        <v>312</v>
      </c>
      <c r="K31" s="227" t="s">
        <v>137</v>
      </c>
      <c r="L31" s="485"/>
      <c r="R31" s="306"/>
      <c r="S31" s="306"/>
      <c r="T31" s="306"/>
    </row>
    <row r="32" spans="1:20" s="230" customFormat="1" ht="15" customHeight="1">
      <c r="A32" s="304">
        <v>29</v>
      </c>
      <c r="B32" s="441" t="s">
        <v>731</v>
      </c>
      <c r="C32" s="452">
        <v>39210</v>
      </c>
      <c r="D32" s="441" t="s">
        <v>698</v>
      </c>
      <c r="E32" s="441" t="s">
        <v>127</v>
      </c>
      <c r="F32" s="441" t="s">
        <v>732</v>
      </c>
      <c r="G32" s="136" t="s">
        <v>733</v>
      </c>
      <c r="H32" s="136">
        <v>6</v>
      </c>
      <c r="I32" s="441"/>
      <c r="J32" s="441" t="s">
        <v>312</v>
      </c>
      <c r="K32" s="437" t="s">
        <v>138</v>
      </c>
      <c r="L32" s="485"/>
      <c r="R32" s="306"/>
      <c r="S32" s="306"/>
      <c r="T32" s="306"/>
    </row>
    <row r="33" spans="1:20" s="230" customFormat="1" ht="15" customHeight="1">
      <c r="A33" s="304">
        <v>30</v>
      </c>
      <c r="B33" s="136" t="s">
        <v>734</v>
      </c>
      <c r="C33" s="441">
        <v>39006</v>
      </c>
      <c r="D33" s="441" t="s">
        <v>698</v>
      </c>
      <c r="E33" s="441" t="s">
        <v>127</v>
      </c>
      <c r="F33" s="136" t="s">
        <v>735</v>
      </c>
      <c r="G33" s="437" t="s">
        <v>736</v>
      </c>
      <c r="H33" s="136">
        <v>7</v>
      </c>
      <c r="I33" s="136"/>
      <c r="J33" s="441" t="s">
        <v>312</v>
      </c>
      <c r="K33" s="437" t="s">
        <v>138</v>
      </c>
      <c r="L33" s="485"/>
      <c r="R33" s="306"/>
      <c r="S33" s="306"/>
      <c r="T33" s="306"/>
    </row>
    <row r="34" spans="1:20" s="230" customFormat="1" ht="15" customHeight="1">
      <c r="A34" s="304">
        <v>31</v>
      </c>
      <c r="B34" s="136" t="s">
        <v>737</v>
      </c>
      <c r="C34" s="441">
        <v>38624</v>
      </c>
      <c r="D34" s="441" t="s">
        <v>698</v>
      </c>
      <c r="E34" s="441" t="s">
        <v>126</v>
      </c>
      <c r="F34" s="136" t="s">
        <v>738</v>
      </c>
      <c r="G34" s="136" t="s">
        <v>739</v>
      </c>
      <c r="H34" s="136">
        <v>7</v>
      </c>
      <c r="I34" s="136" t="s">
        <v>720</v>
      </c>
      <c r="J34" s="441" t="s">
        <v>312</v>
      </c>
      <c r="K34" s="437" t="s">
        <v>138</v>
      </c>
      <c r="L34" s="485"/>
      <c r="R34" s="306"/>
      <c r="S34" s="306"/>
      <c r="T34" s="306"/>
    </row>
    <row r="35" spans="1:20" s="230" customFormat="1" ht="15" customHeight="1">
      <c r="A35" s="304">
        <v>32</v>
      </c>
      <c r="B35" s="136" t="s">
        <v>740</v>
      </c>
      <c r="C35" s="441">
        <v>38830</v>
      </c>
      <c r="D35" s="441" t="s">
        <v>698</v>
      </c>
      <c r="E35" s="441" t="s">
        <v>127</v>
      </c>
      <c r="F35" s="136" t="s">
        <v>741</v>
      </c>
      <c r="G35" s="136" t="s">
        <v>742</v>
      </c>
      <c r="H35" s="136">
        <v>7</v>
      </c>
      <c r="I35" s="136"/>
      <c r="J35" s="441" t="s">
        <v>312</v>
      </c>
      <c r="K35" s="437" t="s">
        <v>138</v>
      </c>
      <c r="L35" s="485"/>
      <c r="N35" s="230" t="s">
        <v>1116</v>
      </c>
      <c r="O35" s="230" t="s">
        <v>1117</v>
      </c>
      <c r="P35" s="230" t="s">
        <v>1118</v>
      </c>
      <c r="R35" s="306"/>
      <c r="S35" s="306"/>
      <c r="T35" s="306"/>
    </row>
    <row r="36" spans="1:20" s="230" customFormat="1" ht="15" customHeight="1">
      <c r="A36" s="304">
        <v>33</v>
      </c>
      <c r="B36" s="441" t="s">
        <v>743</v>
      </c>
      <c r="C36" s="452">
        <v>37661</v>
      </c>
      <c r="D36" s="441" t="s">
        <v>698</v>
      </c>
      <c r="E36" s="441" t="s">
        <v>127</v>
      </c>
      <c r="F36" s="441" t="s">
        <v>744</v>
      </c>
      <c r="G36" s="441" t="s">
        <v>745</v>
      </c>
      <c r="H36" s="136">
        <v>9</v>
      </c>
      <c r="I36" s="441" t="s">
        <v>686</v>
      </c>
      <c r="J36" s="441" t="s">
        <v>312</v>
      </c>
      <c r="K36" s="437" t="s">
        <v>138</v>
      </c>
      <c r="L36" s="485"/>
      <c r="R36" s="306"/>
      <c r="S36" s="306"/>
      <c r="T36" s="306"/>
    </row>
    <row r="37" spans="1:20" s="230" customFormat="1" ht="15" customHeight="1">
      <c r="A37" s="304">
        <v>34</v>
      </c>
      <c r="B37" s="488" t="s">
        <v>746</v>
      </c>
      <c r="C37" s="489">
        <v>37867</v>
      </c>
      <c r="D37" s="489" t="s">
        <v>666</v>
      </c>
      <c r="E37" s="441"/>
      <c r="F37" s="136" t="s">
        <v>747</v>
      </c>
      <c r="G37" s="136" t="s">
        <v>739</v>
      </c>
      <c r="H37" s="136">
        <v>10</v>
      </c>
      <c r="I37" s="136"/>
      <c r="J37" s="441" t="s">
        <v>312</v>
      </c>
      <c r="K37" s="437" t="s">
        <v>138</v>
      </c>
      <c r="L37" s="485"/>
      <c r="R37" s="306"/>
      <c r="S37" s="306"/>
      <c r="T37" s="306"/>
    </row>
    <row r="38" spans="1:20" s="230" customFormat="1" ht="15" customHeight="1">
      <c r="A38" s="304">
        <v>35</v>
      </c>
      <c r="B38" s="488" t="s">
        <v>748</v>
      </c>
      <c r="C38" s="489">
        <v>37590</v>
      </c>
      <c r="D38" s="489" t="s">
        <v>666</v>
      </c>
      <c r="E38" s="441"/>
      <c r="F38" s="136" t="s">
        <v>749</v>
      </c>
      <c r="G38" s="136" t="s">
        <v>739</v>
      </c>
      <c r="H38" s="136">
        <v>10</v>
      </c>
      <c r="I38" s="136"/>
      <c r="J38" s="441" t="s">
        <v>312</v>
      </c>
      <c r="K38" s="437" t="s">
        <v>138</v>
      </c>
      <c r="L38" s="485"/>
      <c r="R38" s="306"/>
      <c r="S38" s="306"/>
      <c r="T38" s="306"/>
    </row>
    <row r="39" spans="1:20" s="230" customFormat="1" ht="15" customHeight="1">
      <c r="A39" s="304">
        <v>36</v>
      </c>
      <c r="B39" s="441" t="s">
        <v>750</v>
      </c>
      <c r="C39" s="452">
        <v>39938</v>
      </c>
      <c r="D39" s="441" t="s">
        <v>698</v>
      </c>
      <c r="E39" s="441" t="s">
        <v>126</v>
      </c>
      <c r="F39" s="453" t="s">
        <v>751</v>
      </c>
      <c r="G39" s="453" t="s">
        <v>739</v>
      </c>
      <c r="H39" s="453">
        <v>3</v>
      </c>
      <c r="I39" s="453" t="s">
        <v>720</v>
      </c>
      <c r="J39" s="441" t="s">
        <v>312</v>
      </c>
      <c r="K39" s="437" t="s">
        <v>138</v>
      </c>
      <c r="L39" s="485"/>
      <c r="R39" s="306"/>
      <c r="S39" s="306"/>
      <c r="T39" s="306"/>
    </row>
    <row r="40" spans="1:20" s="230" customFormat="1" ht="15" customHeight="1">
      <c r="A40" s="304">
        <v>37</v>
      </c>
      <c r="B40" s="489" t="s">
        <v>752</v>
      </c>
      <c r="C40" s="489">
        <v>40332</v>
      </c>
      <c r="D40" s="489" t="s">
        <v>662</v>
      </c>
      <c r="E40" s="441"/>
      <c r="F40" s="441" t="s">
        <v>753</v>
      </c>
      <c r="G40" s="453" t="s">
        <v>754</v>
      </c>
      <c r="H40" s="454">
        <v>2</v>
      </c>
      <c r="I40" s="441" t="s">
        <v>686</v>
      </c>
      <c r="J40" s="441" t="s">
        <v>335</v>
      </c>
      <c r="K40" s="441" t="s">
        <v>138</v>
      </c>
      <c r="L40" s="497" t="s">
        <v>974</v>
      </c>
      <c r="M40" s="498"/>
      <c r="R40" s="306"/>
      <c r="S40" s="306"/>
      <c r="T40" s="306"/>
    </row>
    <row r="41" spans="1:20" s="230" customFormat="1" ht="15" customHeight="1">
      <c r="A41" s="304">
        <v>38</v>
      </c>
      <c r="B41" s="465" t="s">
        <v>755</v>
      </c>
      <c r="C41" s="465">
        <v>40697</v>
      </c>
      <c r="D41" s="465" t="s">
        <v>698</v>
      </c>
      <c r="E41" s="465" t="s">
        <v>127</v>
      </c>
      <c r="F41" s="465" t="s">
        <v>756</v>
      </c>
      <c r="G41" s="465" t="s">
        <v>754</v>
      </c>
      <c r="H41" s="466">
        <v>2</v>
      </c>
      <c r="I41" s="467" t="s">
        <v>757</v>
      </c>
      <c r="J41" s="465" t="s">
        <v>312</v>
      </c>
      <c r="K41" s="465" t="s">
        <v>138</v>
      </c>
      <c r="L41" s="485"/>
      <c r="R41" s="306"/>
      <c r="S41" s="306"/>
      <c r="T41" s="306"/>
    </row>
    <row r="42" spans="1:20" s="230" customFormat="1" ht="24" customHeight="1">
      <c r="A42" s="304">
        <v>39</v>
      </c>
      <c r="B42" s="487" t="s">
        <v>758</v>
      </c>
      <c r="C42" s="489">
        <v>37342</v>
      </c>
      <c r="D42" s="487" t="s">
        <v>666</v>
      </c>
      <c r="E42" s="140"/>
      <c r="F42" s="140" t="s">
        <v>759</v>
      </c>
      <c r="G42" s="140" t="s">
        <v>760</v>
      </c>
      <c r="H42" s="140">
        <v>10</v>
      </c>
      <c r="I42" s="443"/>
      <c r="J42" s="443" t="s">
        <v>350</v>
      </c>
      <c r="K42" s="227" t="s">
        <v>139</v>
      </c>
      <c r="L42" s="443" t="s">
        <v>761</v>
      </c>
      <c r="R42" s="306"/>
      <c r="S42" s="306"/>
      <c r="T42" s="306"/>
    </row>
    <row r="43" spans="1:20" s="230" customFormat="1" ht="27" customHeight="1">
      <c r="A43" s="304">
        <v>40</v>
      </c>
      <c r="B43" s="487" t="s">
        <v>762</v>
      </c>
      <c r="C43" s="489">
        <v>37342</v>
      </c>
      <c r="D43" s="487" t="s">
        <v>662</v>
      </c>
      <c r="E43" s="140"/>
      <c r="F43" s="140" t="s">
        <v>763</v>
      </c>
      <c r="G43" s="140" t="s">
        <v>764</v>
      </c>
      <c r="H43" s="140">
        <v>9</v>
      </c>
      <c r="I43" s="140"/>
      <c r="J43" s="140" t="s">
        <v>312</v>
      </c>
      <c r="K43" s="227" t="s">
        <v>139</v>
      </c>
      <c r="L43" s="140" t="s">
        <v>765</v>
      </c>
      <c r="R43" s="306"/>
      <c r="S43" s="306"/>
      <c r="T43" s="306"/>
    </row>
    <row r="44" spans="1:20" s="230" customFormat="1" ht="28.5" customHeight="1">
      <c r="A44" s="304">
        <v>41</v>
      </c>
      <c r="B44" s="487" t="s">
        <v>766</v>
      </c>
      <c r="C44" s="489">
        <v>37511</v>
      </c>
      <c r="D44" s="487" t="s">
        <v>662</v>
      </c>
      <c r="E44" s="140"/>
      <c r="F44" s="140" t="s">
        <v>767</v>
      </c>
      <c r="G44" s="140" t="s">
        <v>768</v>
      </c>
      <c r="H44" s="140">
        <v>9</v>
      </c>
      <c r="I44" s="140"/>
      <c r="J44" s="140" t="s">
        <v>312</v>
      </c>
      <c r="K44" s="227" t="s">
        <v>139</v>
      </c>
      <c r="L44" s="140" t="s">
        <v>765</v>
      </c>
      <c r="R44" s="306"/>
      <c r="S44" s="306"/>
      <c r="T44" s="306"/>
    </row>
    <row r="45" spans="1:20" s="230" customFormat="1" ht="30" customHeight="1">
      <c r="A45" s="304">
        <v>42</v>
      </c>
      <c r="B45" s="487" t="s">
        <v>769</v>
      </c>
      <c r="C45" s="489">
        <v>40141</v>
      </c>
      <c r="D45" s="487" t="s">
        <v>662</v>
      </c>
      <c r="E45" s="140"/>
      <c r="F45" s="445" t="s">
        <v>770</v>
      </c>
      <c r="G45" s="140" t="s">
        <v>771</v>
      </c>
      <c r="H45" s="140">
        <v>4</v>
      </c>
      <c r="I45" s="140"/>
      <c r="J45" s="140" t="s">
        <v>312</v>
      </c>
      <c r="K45" s="227" t="s">
        <v>139</v>
      </c>
      <c r="L45" s="140" t="s">
        <v>772</v>
      </c>
      <c r="R45" s="306"/>
      <c r="S45" s="306"/>
      <c r="T45" s="306"/>
    </row>
    <row r="46" spans="1:20" s="230" customFormat="1" ht="31.5" customHeight="1">
      <c r="A46" s="304">
        <v>43</v>
      </c>
      <c r="B46" s="490" t="s">
        <v>773</v>
      </c>
      <c r="C46" s="491">
        <v>37864</v>
      </c>
      <c r="D46" s="490" t="s">
        <v>666</v>
      </c>
      <c r="E46" s="140"/>
      <c r="F46" s="140" t="s">
        <v>774</v>
      </c>
      <c r="G46" s="140" t="s">
        <v>775</v>
      </c>
      <c r="H46" s="140">
        <v>10</v>
      </c>
      <c r="I46" s="140"/>
      <c r="J46" s="140" t="s">
        <v>335</v>
      </c>
      <c r="K46" s="227" t="s">
        <v>139</v>
      </c>
      <c r="L46" s="140" t="s">
        <v>776</v>
      </c>
      <c r="R46" s="306"/>
      <c r="S46" s="306"/>
      <c r="T46" s="306"/>
    </row>
    <row r="47" spans="1:20" s="230" customFormat="1" ht="37.5" customHeight="1">
      <c r="A47" s="304">
        <v>44</v>
      </c>
      <c r="B47" s="437" t="s">
        <v>777</v>
      </c>
      <c r="C47" s="441">
        <v>40480</v>
      </c>
      <c r="D47" s="437" t="s">
        <v>698</v>
      </c>
      <c r="E47" s="437" t="s">
        <v>127</v>
      </c>
      <c r="F47" s="437" t="s">
        <v>778</v>
      </c>
      <c r="G47" s="437" t="s">
        <v>779</v>
      </c>
      <c r="H47" s="437">
        <v>1</v>
      </c>
      <c r="I47" s="136" t="s">
        <v>686</v>
      </c>
      <c r="J47" s="136" t="s">
        <v>312</v>
      </c>
      <c r="K47" s="437" t="s">
        <v>140</v>
      </c>
      <c r="L47" s="485"/>
      <c r="R47" s="306"/>
      <c r="S47" s="306"/>
      <c r="T47" s="306"/>
    </row>
    <row r="48" spans="1:20" s="230" customFormat="1" ht="25.5" customHeight="1">
      <c r="A48" s="304">
        <v>45</v>
      </c>
      <c r="B48" s="487" t="s">
        <v>780</v>
      </c>
      <c r="C48" s="489">
        <v>41222</v>
      </c>
      <c r="D48" s="487" t="s">
        <v>662</v>
      </c>
      <c r="E48" s="437"/>
      <c r="F48" s="437" t="s">
        <v>781</v>
      </c>
      <c r="G48" s="437" t="s">
        <v>782</v>
      </c>
      <c r="H48" s="437">
        <v>1</v>
      </c>
      <c r="I48" s="136"/>
      <c r="J48" s="136" t="s">
        <v>312</v>
      </c>
      <c r="K48" s="437" t="s">
        <v>140</v>
      </c>
      <c r="L48" s="485"/>
      <c r="R48" s="306"/>
      <c r="S48" s="306"/>
      <c r="T48" s="306"/>
    </row>
    <row r="49" spans="1:20" s="230" customFormat="1" ht="36.75" customHeight="1">
      <c r="A49" s="304">
        <v>46</v>
      </c>
      <c r="B49" s="437" t="s">
        <v>783</v>
      </c>
      <c r="C49" s="441">
        <v>40465</v>
      </c>
      <c r="D49" s="437" t="s">
        <v>698</v>
      </c>
      <c r="E49" s="437" t="s">
        <v>127</v>
      </c>
      <c r="F49" s="437" t="s">
        <v>784</v>
      </c>
      <c r="G49" s="437" t="s">
        <v>785</v>
      </c>
      <c r="H49" s="437">
        <v>1</v>
      </c>
      <c r="I49" s="136" t="s">
        <v>686</v>
      </c>
      <c r="J49" s="136" t="s">
        <v>312</v>
      </c>
      <c r="K49" s="437" t="s">
        <v>140</v>
      </c>
      <c r="L49" s="485"/>
      <c r="R49" s="306"/>
      <c r="S49" s="306"/>
      <c r="T49" s="306"/>
    </row>
    <row r="50" spans="1:20" s="230" customFormat="1" ht="25.5" customHeight="1">
      <c r="A50" s="304">
        <v>47</v>
      </c>
      <c r="B50" s="488" t="s">
        <v>786</v>
      </c>
      <c r="C50" s="489">
        <v>41251</v>
      </c>
      <c r="D50" s="487" t="s">
        <v>662</v>
      </c>
      <c r="E50" s="437"/>
      <c r="F50" s="437" t="s">
        <v>787</v>
      </c>
      <c r="G50" s="437" t="s">
        <v>782</v>
      </c>
      <c r="H50" s="437">
        <v>1</v>
      </c>
      <c r="I50" s="136"/>
      <c r="J50" s="136" t="s">
        <v>312</v>
      </c>
      <c r="K50" s="437" t="s">
        <v>140</v>
      </c>
      <c r="L50" s="485"/>
      <c r="R50" s="306"/>
      <c r="S50" s="306"/>
      <c r="T50" s="306"/>
    </row>
    <row r="51" spans="1:20" s="230" customFormat="1" ht="38.25" customHeight="1">
      <c r="A51" s="304">
        <v>48</v>
      </c>
      <c r="B51" s="136" t="s">
        <v>788</v>
      </c>
      <c r="C51" s="441">
        <v>40784</v>
      </c>
      <c r="D51" s="437" t="s">
        <v>698</v>
      </c>
      <c r="E51" s="437" t="s">
        <v>127</v>
      </c>
      <c r="F51" s="437" t="s">
        <v>789</v>
      </c>
      <c r="G51" s="437" t="s">
        <v>790</v>
      </c>
      <c r="H51" s="437">
        <v>1</v>
      </c>
      <c r="I51" s="136" t="s">
        <v>686</v>
      </c>
      <c r="J51" s="136" t="s">
        <v>312</v>
      </c>
      <c r="K51" s="437" t="s">
        <v>140</v>
      </c>
      <c r="L51" s="485"/>
      <c r="R51" s="306"/>
      <c r="S51" s="306"/>
      <c r="T51" s="306"/>
    </row>
    <row r="52" spans="1:20" s="230" customFormat="1" ht="39.75" customHeight="1">
      <c r="A52" s="304">
        <v>49</v>
      </c>
      <c r="B52" s="136" t="s">
        <v>791</v>
      </c>
      <c r="C52" s="441">
        <v>40625</v>
      </c>
      <c r="D52" s="437" t="s">
        <v>698</v>
      </c>
      <c r="E52" s="437" t="s">
        <v>127</v>
      </c>
      <c r="F52" s="437" t="s">
        <v>792</v>
      </c>
      <c r="G52" s="437" t="s">
        <v>793</v>
      </c>
      <c r="H52" s="437">
        <v>1</v>
      </c>
      <c r="I52" s="136" t="s">
        <v>686</v>
      </c>
      <c r="J52" s="136" t="s">
        <v>312</v>
      </c>
      <c r="K52" s="437" t="s">
        <v>140</v>
      </c>
      <c r="L52" s="485"/>
      <c r="R52" s="306"/>
      <c r="S52" s="306"/>
      <c r="T52" s="306"/>
    </row>
    <row r="53" spans="1:20" s="230" customFormat="1" ht="31.5" customHeight="1">
      <c r="A53" s="304">
        <v>50</v>
      </c>
      <c r="B53" s="487" t="s">
        <v>794</v>
      </c>
      <c r="C53" s="489">
        <v>41112</v>
      </c>
      <c r="D53" s="487" t="s">
        <v>662</v>
      </c>
      <c r="E53" s="437"/>
      <c r="F53" s="437" t="s">
        <v>795</v>
      </c>
      <c r="G53" s="437" t="s">
        <v>796</v>
      </c>
      <c r="H53" s="437">
        <v>1</v>
      </c>
      <c r="I53" s="136" t="s">
        <v>686</v>
      </c>
      <c r="J53" s="136" t="s">
        <v>312</v>
      </c>
      <c r="K53" s="437" t="s">
        <v>140</v>
      </c>
      <c r="L53" s="485"/>
      <c r="R53" s="306"/>
      <c r="S53" s="306"/>
      <c r="T53" s="306"/>
    </row>
    <row r="54" spans="1:20" s="230" customFormat="1" ht="27" customHeight="1">
      <c r="A54" s="304">
        <v>51</v>
      </c>
      <c r="B54" s="487" t="s">
        <v>797</v>
      </c>
      <c r="C54" s="489">
        <v>41190</v>
      </c>
      <c r="D54" s="487" t="s">
        <v>662</v>
      </c>
      <c r="E54" s="437"/>
      <c r="F54" s="437" t="s">
        <v>798</v>
      </c>
      <c r="G54" s="437" t="s">
        <v>799</v>
      </c>
      <c r="H54" s="437">
        <v>1</v>
      </c>
      <c r="I54" s="136"/>
      <c r="J54" s="136" t="s">
        <v>312</v>
      </c>
      <c r="K54" s="437" t="s">
        <v>140</v>
      </c>
      <c r="L54" s="485"/>
      <c r="R54" s="306"/>
      <c r="S54" s="306"/>
      <c r="T54" s="306"/>
    </row>
    <row r="55" spans="1:20" s="230" customFormat="1" ht="50.25" customHeight="1">
      <c r="A55" s="304">
        <v>52</v>
      </c>
      <c r="B55" s="437" t="s">
        <v>800</v>
      </c>
      <c r="C55" s="441">
        <v>40522</v>
      </c>
      <c r="D55" s="437" t="s">
        <v>698</v>
      </c>
      <c r="E55" s="437" t="s">
        <v>126</v>
      </c>
      <c r="F55" s="437" t="s">
        <v>801</v>
      </c>
      <c r="G55" s="437" t="s">
        <v>802</v>
      </c>
      <c r="H55" s="437">
        <v>1</v>
      </c>
      <c r="I55" s="136" t="s">
        <v>686</v>
      </c>
      <c r="J55" s="136" t="s">
        <v>312</v>
      </c>
      <c r="K55" s="437" t="s">
        <v>140</v>
      </c>
      <c r="L55" s="485"/>
      <c r="R55" s="306"/>
      <c r="S55" s="306"/>
      <c r="T55" s="306"/>
    </row>
    <row r="56" spans="1:20" s="230" customFormat="1" ht="36.75" customHeight="1">
      <c r="A56" s="304">
        <v>53</v>
      </c>
      <c r="B56" s="437" t="s">
        <v>803</v>
      </c>
      <c r="C56" s="441">
        <v>40690</v>
      </c>
      <c r="D56" s="437" t="s">
        <v>698</v>
      </c>
      <c r="E56" s="437" t="s">
        <v>127</v>
      </c>
      <c r="F56" s="437" t="s">
        <v>804</v>
      </c>
      <c r="G56" s="437" t="s">
        <v>805</v>
      </c>
      <c r="H56" s="437">
        <v>1</v>
      </c>
      <c r="I56" s="136" t="s">
        <v>686</v>
      </c>
      <c r="J56" s="136" t="s">
        <v>312</v>
      </c>
      <c r="K56" s="437" t="s">
        <v>140</v>
      </c>
      <c r="L56" s="485"/>
      <c r="R56" s="306"/>
      <c r="S56" s="306"/>
      <c r="T56" s="306"/>
    </row>
    <row r="57" spans="1:20" s="230" customFormat="1" ht="24.75" customHeight="1">
      <c r="A57" s="304">
        <v>54</v>
      </c>
      <c r="B57" s="488" t="s">
        <v>806</v>
      </c>
      <c r="C57" s="489">
        <v>41215</v>
      </c>
      <c r="D57" s="487" t="s">
        <v>662</v>
      </c>
      <c r="E57" s="437"/>
      <c r="F57" s="437" t="s">
        <v>807</v>
      </c>
      <c r="G57" s="437" t="s">
        <v>808</v>
      </c>
      <c r="H57" s="437">
        <v>1</v>
      </c>
      <c r="I57" s="136"/>
      <c r="J57" s="136" t="s">
        <v>312</v>
      </c>
      <c r="K57" s="437" t="s">
        <v>140</v>
      </c>
      <c r="L57" s="485"/>
      <c r="R57" s="306"/>
      <c r="S57" s="306"/>
      <c r="T57" s="306"/>
    </row>
    <row r="58" spans="1:20" s="230" customFormat="1" ht="41.25" customHeight="1">
      <c r="A58" s="304">
        <v>55</v>
      </c>
      <c r="B58" s="136" t="s">
        <v>809</v>
      </c>
      <c r="C58" s="441">
        <v>40761</v>
      </c>
      <c r="D58" s="437" t="s">
        <v>698</v>
      </c>
      <c r="E58" s="437" t="s">
        <v>127</v>
      </c>
      <c r="F58" s="437" t="s">
        <v>810</v>
      </c>
      <c r="G58" s="437" t="s">
        <v>779</v>
      </c>
      <c r="H58" s="437">
        <v>2</v>
      </c>
      <c r="I58" s="136" t="s">
        <v>686</v>
      </c>
      <c r="J58" s="136" t="s">
        <v>312</v>
      </c>
      <c r="K58" s="437" t="s">
        <v>140</v>
      </c>
      <c r="L58" s="485"/>
      <c r="R58" s="306"/>
      <c r="S58" s="306"/>
      <c r="T58" s="306"/>
    </row>
    <row r="59" spans="1:20" s="230" customFormat="1" ht="37.5" customHeight="1">
      <c r="A59" s="304">
        <v>56</v>
      </c>
      <c r="B59" s="437" t="s">
        <v>811</v>
      </c>
      <c r="C59" s="441">
        <v>40096</v>
      </c>
      <c r="D59" s="437" t="s">
        <v>698</v>
      </c>
      <c r="E59" s="437" t="s">
        <v>127</v>
      </c>
      <c r="F59" s="437" t="s">
        <v>812</v>
      </c>
      <c r="G59" s="437" t="s">
        <v>802</v>
      </c>
      <c r="H59" s="437">
        <v>2</v>
      </c>
      <c r="I59" s="136" t="s">
        <v>686</v>
      </c>
      <c r="J59" s="136" t="s">
        <v>312</v>
      </c>
      <c r="K59" s="437" t="s">
        <v>140</v>
      </c>
      <c r="L59" s="485"/>
      <c r="R59" s="306"/>
      <c r="S59" s="306"/>
      <c r="T59" s="306"/>
    </row>
    <row r="60" spans="1:20" s="230" customFormat="1" ht="37.5" customHeight="1">
      <c r="A60" s="304">
        <v>57</v>
      </c>
      <c r="B60" s="136" t="s">
        <v>813</v>
      </c>
      <c r="C60" s="441">
        <v>40032</v>
      </c>
      <c r="D60" s="437" t="s">
        <v>698</v>
      </c>
      <c r="E60" s="437" t="s">
        <v>127</v>
      </c>
      <c r="F60" s="437" t="s">
        <v>814</v>
      </c>
      <c r="G60" s="437" t="s">
        <v>802</v>
      </c>
      <c r="H60" s="437">
        <v>3</v>
      </c>
      <c r="I60" s="136" t="s">
        <v>686</v>
      </c>
      <c r="J60" s="136" t="s">
        <v>312</v>
      </c>
      <c r="K60" s="437" t="s">
        <v>140</v>
      </c>
      <c r="L60" s="485"/>
      <c r="R60" s="306"/>
      <c r="S60" s="306"/>
      <c r="T60" s="306"/>
    </row>
    <row r="61" spans="1:20" s="230" customFormat="1" ht="37.5" customHeight="1">
      <c r="A61" s="304">
        <v>58</v>
      </c>
      <c r="B61" s="136" t="s">
        <v>577</v>
      </c>
      <c r="C61" s="441">
        <v>39833</v>
      </c>
      <c r="D61" s="437" t="s">
        <v>698</v>
      </c>
      <c r="E61" s="437" t="s">
        <v>127</v>
      </c>
      <c r="F61" s="437" t="s">
        <v>815</v>
      </c>
      <c r="G61" s="437" t="s">
        <v>805</v>
      </c>
      <c r="H61" s="437">
        <v>3</v>
      </c>
      <c r="I61" s="136" t="s">
        <v>686</v>
      </c>
      <c r="J61" s="136" t="s">
        <v>312</v>
      </c>
      <c r="K61" s="437" t="s">
        <v>140</v>
      </c>
      <c r="L61" s="485"/>
      <c r="R61" s="306"/>
      <c r="S61" s="306"/>
      <c r="T61" s="306"/>
    </row>
    <row r="62" spans="1:20" s="230" customFormat="1" ht="39.6">
      <c r="A62" s="304">
        <v>59</v>
      </c>
      <c r="B62" s="437" t="s">
        <v>816</v>
      </c>
      <c r="C62" s="441">
        <v>40227</v>
      </c>
      <c r="D62" s="437" t="s">
        <v>698</v>
      </c>
      <c r="E62" s="437" t="s">
        <v>127</v>
      </c>
      <c r="F62" s="437" t="s">
        <v>817</v>
      </c>
      <c r="G62" s="437" t="s">
        <v>818</v>
      </c>
      <c r="H62" s="437">
        <v>3</v>
      </c>
      <c r="I62" s="136" t="s">
        <v>686</v>
      </c>
      <c r="J62" s="136" t="s">
        <v>312</v>
      </c>
      <c r="K62" s="437" t="s">
        <v>140</v>
      </c>
      <c r="L62" s="485"/>
      <c r="R62" s="306"/>
      <c r="S62" s="306"/>
      <c r="T62" s="306"/>
    </row>
    <row r="63" spans="1:20" s="230" customFormat="1" ht="39.75" customHeight="1">
      <c r="A63" s="304">
        <v>60</v>
      </c>
      <c r="B63" s="437" t="s">
        <v>819</v>
      </c>
      <c r="C63" s="441">
        <v>40289</v>
      </c>
      <c r="D63" s="437" t="s">
        <v>698</v>
      </c>
      <c r="E63" s="437" t="s">
        <v>127</v>
      </c>
      <c r="F63" s="437" t="s">
        <v>820</v>
      </c>
      <c r="G63" s="136" t="s">
        <v>821</v>
      </c>
      <c r="H63" s="437">
        <v>3</v>
      </c>
      <c r="I63" s="136" t="s">
        <v>686</v>
      </c>
      <c r="J63" s="136" t="s">
        <v>312</v>
      </c>
      <c r="K63" s="437" t="s">
        <v>140</v>
      </c>
      <c r="L63" s="485"/>
      <c r="R63" s="306"/>
      <c r="S63" s="306"/>
      <c r="T63" s="306"/>
    </row>
    <row r="64" spans="1:20" s="230" customFormat="1" ht="27" customHeight="1">
      <c r="A64" s="304">
        <v>61</v>
      </c>
      <c r="B64" s="488" t="s">
        <v>822</v>
      </c>
      <c r="C64" s="489">
        <v>40489</v>
      </c>
      <c r="D64" s="487" t="s">
        <v>662</v>
      </c>
      <c r="E64" s="437"/>
      <c r="F64" s="437" t="s">
        <v>823</v>
      </c>
      <c r="G64" s="437" t="s">
        <v>824</v>
      </c>
      <c r="H64" s="437">
        <v>3</v>
      </c>
      <c r="I64" s="136"/>
      <c r="J64" s="136" t="s">
        <v>312</v>
      </c>
      <c r="K64" s="437" t="s">
        <v>140</v>
      </c>
      <c r="L64" s="485"/>
      <c r="R64" s="306"/>
      <c r="S64" s="306"/>
      <c r="T64" s="306"/>
    </row>
    <row r="65" spans="1:20" s="230" customFormat="1" ht="37.5" customHeight="1">
      <c r="A65" s="304">
        <v>62</v>
      </c>
      <c r="B65" s="136" t="s">
        <v>825</v>
      </c>
      <c r="C65" s="441">
        <v>39995</v>
      </c>
      <c r="D65" s="437" t="s">
        <v>698</v>
      </c>
      <c r="E65" s="437" t="s">
        <v>127</v>
      </c>
      <c r="F65" s="437" t="s">
        <v>826</v>
      </c>
      <c r="G65" s="437" t="s">
        <v>827</v>
      </c>
      <c r="H65" s="437">
        <v>4</v>
      </c>
      <c r="I65" s="136" t="s">
        <v>686</v>
      </c>
      <c r="J65" s="136" t="s">
        <v>312</v>
      </c>
      <c r="K65" s="437" t="s">
        <v>140</v>
      </c>
      <c r="L65" s="485"/>
      <c r="R65" s="306"/>
      <c r="S65" s="306"/>
      <c r="T65" s="306"/>
    </row>
    <row r="66" spans="1:20" s="230" customFormat="1" ht="39.75" customHeight="1">
      <c r="A66" s="304">
        <v>63</v>
      </c>
      <c r="B66" s="136" t="s">
        <v>828</v>
      </c>
      <c r="C66" s="441">
        <v>39923</v>
      </c>
      <c r="D66" s="437" t="s">
        <v>698</v>
      </c>
      <c r="E66" s="437" t="s">
        <v>127</v>
      </c>
      <c r="F66" s="437" t="s">
        <v>829</v>
      </c>
      <c r="G66" s="136" t="s">
        <v>830</v>
      </c>
      <c r="H66" s="437">
        <v>4</v>
      </c>
      <c r="I66" s="136" t="s">
        <v>686</v>
      </c>
      <c r="J66" s="136" t="s">
        <v>312</v>
      </c>
      <c r="K66" s="437" t="s">
        <v>140</v>
      </c>
      <c r="L66" s="485"/>
      <c r="R66" s="306"/>
      <c r="S66" s="306"/>
      <c r="T66" s="306"/>
    </row>
    <row r="67" spans="1:20" s="230" customFormat="1" ht="13.5" customHeight="1">
      <c r="A67" s="304">
        <v>64</v>
      </c>
      <c r="B67" s="136" t="s">
        <v>831</v>
      </c>
      <c r="C67" s="441">
        <v>38121</v>
      </c>
      <c r="D67" s="437" t="s">
        <v>124</v>
      </c>
      <c r="E67" s="437" t="s">
        <v>126</v>
      </c>
      <c r="F67" s="437" t="s">
        <v>832</v>
      </c>
      <c r="G67" s="136" t="s">
        <v>833</v>
      </c>
      <c r="H67" s="437">
        <v>8</v>
      </c>
      <c r="I67" s="136"/>
      <c r="J67" s="136" t="s">
        <v>335</v>
      </c>
      <c r="K67" s="437" t="s">
        <v>140</v>
      </c>
      <c r="L67" s="485"/>
      <c r="R67" s="306"/>
      <c r="S67" s="306"/>
      <c r="T67" s="306"/>
    </row>
    <row r="68" spans="1:20" s="230" customFormat="1" ht="28.5" customHeight="1">
      <c r="A68" s="304">
        <v>65</v>
      </c>
      <c r="B68" s="468" t="s">
        <v>834</v>
      </c>
      <c r="C68" s="469">
        <v>38245</v>
      </c>
      <c r="D68" s="470" t="s">
        <v>124</v>
      </c>
      <c r="E68" s="437" t="s">
        <v>126</v>
      </c>
      <c r="F68" s="437" t="s">
        <v>835</v>
      </c>
      <c r="G68" s="437" t="s">
        <v>836</v>
      </c>
      <c r="H68" s="437">
        <v>8</v>
      </c>
      <c r="I68" s="136" t="s">
        <v>686</v>
      </c>
      <c r="J68" s="136" t="s">
        <v>312</v>
      </c>
      <c r="K68" s="437" t="s">
        <v>140</v>
      </c>
      <c r="L68" s="485"/>
      <c r="R68" s="306"/>
      <c r="S68" s="306"/>
      <c r="T68" s="306"/>
    </row>
    <row r="69" spans="1:20" s="230" customFormat="1" ht="51" customHeight="1">
      <c r="A69" s="304">
        <v>66</v>
      </c>
      <c r="B69" s="136" t="s">
        <v>837</v>
      </c>
      <c r="C69" s="441">
        <v>38477</v>
      </c>
      <c r="D69" s="437" t="s">
        <v>698</v>
      </c>
      <c r="E69" s="437" t="s">
        <v>127</v>
      </c>
      <c r="F69" s="437" t="s">
        <v>838</v>
      </c>
      <c r="G69" s="437" t="s">
        <v>839</v>
      </c>
      <c r="H69" s="437">
        <v>8</v>
      </c>
      <c r="I69" s="136"/>
      <c r="J69" s="136" t="s">
        <v>312</v>
      </c>
      <c r="K69" s="437" t="s">
        <v>140</v>
      </c>
      <c r="L69" s="485"/>
      <c r="R69" s="306"/>
      <c r="S69" s="306"/>
      <c r="T69" s="306"/>
    </row>
    <row r="70" spans="1:20" s="230" customFormat="1" ht="51.75" customHeight="1">
      <c r="A70" s="304">
        <v>67</v>
      </c>
      <c r="B70" s="437" t="s">
        <v>840</v>
      </c>
      <c r="C70" s="441">
        <v>38036</v>
      </c>
      <c r="D70" s="437" t="s">
        <v>698</v>
      </c>
      <c r="E70" s="437" t="s">
        <v>128</v>
      </c>
      <c r="F70" s="437" t="s">
        <v>841</v>
      </c>
      <c r="G70" s="136" t="s">
        <v>842</v>
      </c>
      <c r="H70" s="437">
        <v>9</v>
      </c>
      <c r="I70" s="136" t="s">
        <v>686</v>
      </c>
      <c r="J70" s="136" t="s">
        <v>312</v>
      </c>
      <c r="K70" s="437" t="s">
        <v>140</v>
      </c>
      <c r="L70" s="485"/>
      <c r="R70" s="306"/>
      <c r="S70" s="306"/>
      <c r="T70" s="306"/>
    </row>
    <row r="71" spans="1:20" s="230" customFormat="1" ht="38.25" customHeight="1">
      <c r="A71" s="304">
        <v>68</v>
      </c>
      <c r="B71" s="492" t="s">
        <v>843</v>
      </c>
      <c r="C71" s="489">
        <v>37400</v>
      </c>
      <c r="D71" s="487" t="s">
        <v>666</v>
      </c>
      <c r="E71" s="437"/>
      <c r="F71" s="437" t="s">
        <v>844</v>
      </c>
      <c r="G71" s="437" t="s">
        <v>845</v>
      </c>
      <c r="H71" s="437">
        <v>10</v>
      </c>
      <c r="I71" s="437"/>
      <c r="J71" s="437" t="s">
        <v>846</v>
      </c>
      <c r="K71" s="437" t="s">
        <v>140</v>
      </c>
      <c r="L71" s="485"/>
      <c r="R71" s="306"/>
      <c r="S71" s="306"/>
      <c r="T71" s="306"/>
    </row>
    <row r="72" spans="1:20" s="230" customFormat="1" ht="77.25" customHeight="1">
      <c r="A72" s="304">
        <v>69</v>
      </c>
      <c r="B72" s="487" t="s">
        <v>847</v>
      </c>
      <c r="C72" s="489">
        <v>37768</v>
      </c>
      <c r="D72" s="487" t="s">
        <v>666</v>
      </c>
      <c r="E72" s="437"/>
      <c r="F72" s="437" t="s">
        <v>848</v>
      </c>
      <c r="G72" s="437" t="s">
        <v>849</v>
      </c>
      <c r="H72" s="437">
        <v>10</v>
      </c>
      <c r="I72" s="437"/>
      <c r="J72" s="437" t="s">
        <v>312</v>
      </c>
      <c r="K72" s="437" t="s">
        <v>140</v>
      </c>
      <c r="L72" s="485"/>
      <c r="R72" s="306"/>
      <c r="S72" s="306"/>
      <c r="T72" s="306"/>
    </row>
    <row r="73" spans="1:20" s="230" customFormat="1" ht="39" customHeight="1">
      <c r="A73" s="304">
        <v>70</v>
      </c>
      <c r="B73" s="487" t="s">
        <v>850</v>
      </c>
      <c r="C73" s="489">
        <v>37967</v>
      </c>
      <c r="D73" s="487" t="s">
        <v>666</v>
      </c>
      <c r="E73" s="437"/>
      <c r="F73" s="437" t="s">
        <v>851</v>
      </c>
      <c r="G73" s="437" t="s">
        <v>852</v>
      </c>
      <c r="H73" s="437">
        <v>10</v>
      </c>
      <c r="I73" s="437"/>
      <c r="J73" s="437" t="s">
        <v>350</v>
      </c>
      <c r="K73" s="437" t="s">
        <v>140</v>
      </c>
      <c r="L73" s="485"/>
      <c r="R73" s="306"/>
      <c r="S73" s="306"/>
      <c r="T73" s="306"/>
    </row>
    <row r="74" spans="1:20" s="230" customFormat="1" ht="75.75" customHeight="1">
      <c r="A74" s="304">
        <v>71</v>
      </c>
      <c r="B74" s="487" t="s">
        <v>853</v>
      </c>
      <c r="C74" s="489">
        <v>37435</v>
      </c>
      <c r="D74" s="487" t="s">
        <v>666</v>
      </c>
      <c r="E74" s="437"/>
      <c r="F74" s="437" t="s">
        <v>854</v>
      </c>
      <c r="G74" s="437" t="s">
        <v>855</v>
      </c>
      <c r="H74" s="437">
        <v>10</v>
      </c>
      <c r="I74" s="437"/>
      <c r="J74" s="437" t="s">
        <v>576</v>
      </c>
      <c r="K74" s="437" t="s">
        <v>140</v>
      </c>
      <c r="L74" s="485"/>
      <c r="R74" s="306"/>
      <c r="S74" s="306"/>
      <c r="T74" s="306"/>
    </row>
    <row r="75" spans="1:20" s="230" customFormat="1" ht="37.5" customHeight="1">
      <c r="A75" s="304">
        <v>72</v>
      </c>
      <c r="B75" s="493" t="s">
        <v>856</v>
      </c>
      <c r="C75" s="494">
        <v>37681</v>
      </c>
      <c r="D75" s="493" t="s">
        <v>666</v>
      </c>
      <c r="E75" s="472"/>
      <c r="F75" s="472" t="s">
        <v>857</v>
      </c>
      <c r="G75" s="472" t="s">
        <v>858</v>
      </c>
      <c r="H75" s="472">
        <v>10</v>
      </c>
      <c r="I75" s="472"/>
      <c r="J75" s="472" t="s">
        <v>350</v>
      </c>
      <c r="K75" s="472" t="s">
        <v>140</v>
      </c>
      <c r="L75" s="485"/>
      <c r="R75" s="306"/>
      <c r="S75" s="306"/>
      <c r="T75" s="306"/>
    </row>
    <row r="76" spans="1:20" s="230" customFormat="1" ht="36.75" customHeight="1">
      <c r="A76" s="304">
        <v>73</v>
      </c>
      <c r="B76" s="487" t="s">
        <v>859</v>
      </c>
      <c r="C76" s="489">
        <v>37469</v>
      </c>
      <c r="D76" s="487" t="s">
        <v>666</v>
      </c>
      <c r="E76" s="437"/>
      <c r="F76" s="437" t="s">
        <v>860</v>
      </c>
      <c r="G76" s="437" t="s">
        <v>861</v>
      </c>
      <c r="H76" s="437">
        <v>10</v>
      </c>
      <c r="I76" s="437"/>
      <c r="J76" s="437" t="s">
        <v>846</v>
      </c>
      <c r="K76" s="437" t="s">
        <v>140</v>
      </c>
      <c r="L76" s="485"/>
      <c r="R76" s="306"/>
      <c r="S76" s="306"/>
      <c r="T76" s="306"/>
    </row>
    <row r="77" spans="1:20" s="230" customFormat="1" ht="38.25" customHeight="1">
      <c r="A77" s="304">
        <v>74</v>
      </c>
      <c r="B77" s="487" t="s">
        <v>862</v>
      </c>
      <c r="C77" s="489">
        <v>37437</v>
      </c>
      <c r="D77" s="487" t="s">
        <v>666</v>
      </c>
      <c r="E77" s="437"/>
      <c r="F77" s="437" t="s">
        <v>863</v>
      </c>
      <c r="G77" s="437" t="s">
        <v>864</v>
      </c>
      <c r="H77" s="437">
        <v>10</v>
      </c>
      <c r="I77" s="437"/>
      <c r="J77" s="437" t="s">
        <v>350</v>
      </c>
      <c r="K77" s="437" t="s">
        <v>140</v>
      </c>
      <c r="L77" s="485"/>
      <c r="R77" s="306"/>
      <c r="S77" s="306"/>
      <c r="T77" s="306"/>
    </row>
    <row r="78" spans="1:20" s="230" customFormat="1" ht="39" customHeight="1">
      <c r="A78" s="304">
        <v>75</v>
      </c>
      <c r="B78" s="487" t="s">
        <v>865</v>
      </c>
      <c r="C78" s="489">
        <v>36908</v>
      </c>
      <c r="D78" s="487" t="s">
        <v>666</v>
      </c>
      <c r="E78" s="437"/>
      <c r="F78" s="437" t="s">
        <v>863</v>
      </c>
      <c r="G78" s="437" t="s">
        <v>866</v>
      </c>
      <c r="H78" s="437">
        <v>10</v>
      </c>
      <c r="I78" s="437"/>
      <c r="J78" s="437" t="s">
        <v>350</v>
      </c>
      <c r="K78" s="437" t="s">
        <v>140</v>
      </c>
      <c r="L78" s="485" t="s">
        <v>972</v>
      </c>
      <c r="R78" s="306"/>
      <c r="S78" s="306"/>
      <c r="T78" s="306"/>
    </row>
    <row r="79" spans="1:20" s="230" customFormat="1" ht="26.4">
      <c r="A79" s="304">
        <v>76</v>
      </c>
      <c r="B79" s="487" t="s">
        <v>867</v>
      </c>
      <c r="C79" s="489">
        <v>40439</v>
      </c>
      <c r="D79" s="487" t="s">
        <v>662</v>
      </c>
      <c r="E79" s="140"/>
      <c r="F79" s="140" t="s">
        <v>868</v>
      </c>
      <c r="G79" s="140" t="s">
        <v>869</v>
      </c>
      <c r="H79" s="140">
        <v>3</v>
      </c>
      <c r="I79" s="443"/>
      <c r="J79" s="140" t="s">
        <v>312</v>
      </c>
      <c r="K79" s="227" t="s">
        <v>870</v>
      </c>
      <c r="L79" s="134"/>
      <c r="M79" s="475"/>
      <c r="N79" s="475"/>
      <c r="O79" s="475"/>
      <c r="P79" s="475"/>
      <c r="R79" s="306"/>
      <c r="S79" s="306"/>
      <c r="T79" s="306"/>
    </row>
    <row r="80" spans="1:20" s="230" customFormat="1" ht="26.4">
      <c r="A80" s="304">
        <v>77</v>
      </c>
      <c r="B80" s="487" t="s">
        <v>871</v>
      </c>
      <c r="C80" s="489">
        <v>39478</v>
      </c>
      <c r="D80" s="487" t="s">
        <v>662</v>
      </c>
      <c r="E80" s="140"/>
      <c r="F80" s="140" t="s">
        <v>872</v>
      </c>
      <c r="G80" s="140" t="s">
        <v>873</v>
      </c>
      <c r="H80" s="140">
        <v>6</v>
      </c>
      <c r="I80" s="134"/>
      <c r="J80" s="134" t="s">
        <v>621</v>
      </c>
      <c r="K80" s="227" t="s">
        <v>870</v>
      </c>
      <c r="L80" s="134"/>
      <c r="M80" s="475"/>
      <c r="N80" s="475"/>
      <c r="O80" s="475"/>
      <c r="P80" s="475"/>
      <c r="R80" s="306"/>
      <c r="S80" s="306"/>
      <c r="T80" s="306"/>
    </row>
    <row r="81" spans="1:20" s="230" customFormat="1" ht="13.2">
      <c r="A81" s="304">
        <v>78</v>
      </c>
      <c r="B81" s="140" t="s">
        <v>874</v>
      </c>
      <c r="C81" s="442">
        <v>38895</v>
      </c>
      <c r="D81" s="140" t="s">
        <v>124</v>
      </c>
      <c r="E81" s="140" t="s">
        <v>128</v>
      </c>
      <c r="F81" s="140" t="s">
        <v>875</v>
      </c>
      <c r="G81" s="140" t="s">
        <v>876</v>
      </c>
      <c r="H81" s="140">
        <v>7</v>
      </c>
      <c r="I81" s="140" t="s">
        <v>720</v>
      </c>
      <c r="J81" s="140" t="s">
        <v>312</v>
      </c>
      <c r="K81" s="227" t="s">
        <v>870</v>
      </c>
      <c r="L81" s="140"/>
      <c r="M81" s="474"/>
      <c r="N81" s="474"/>
      <c r="O81" s="474"/>
      <c r="P81" s="474"/>
      <c r="R81" s="306"/>
      <c r="S81" s="306"/>
      <c r="T81" s="306"/>
    </row>
    <row r="82" spans="1:20" s="230" customFormat="1" ht="13.2">
      <c r="A82" s="304">
        <v>79</v>
      </c>
      <c r="B82" s="140" t="s">
        <v>877</v>
      </c>
      <c r="C82" s="442">
        <v>39651</v>
      </c>
      <c r="D82" s="140" t="s">
        <v>124</v>
      </c>
      <c r="E82" s="140" t="s">
        <v>128</v>
      </c>
      <c r="F82" s="140" t="s">
        <v>878</v>
      </c>
      <c r="G82" s="140" t="s">
        <v>876</v>
      </c>
      <c r="H82" s="140">
        <v>5</v>
      </c>
      <c r="I82" s="140"/>
      <c r="J82" s="140" t="s">
        <v>621</v>
      </c>
      <c r="K82" s="227" t="s">
        <v>879</v>
      </c>
      <c r="L82" s="140"/>
      <c r="M82" s="474"/>
      <c r="N82" s="474"/>
      <c r="O82" s="474"/>
      <c r="P82" s="474"/>
      <c r="R82" s="306"/>
      <c r="S82" s="306"/>
      <c r="T82" s="306"/>
    </row>
    <row r="83" spans="1:20" s="230" customFormat="1" ht="13.2">
      <c r="A83" s="304">
        <v>80</v>
      </c>
      <c r="B83" s="134" t="s">
        <v>880</v>
      </c>
      <c r="C83" s="442">
        <v>37551</v>
      </c>
      <c r="D83" s="140" t="s">
        <v>124</v>
      </c>
      <c r="E83" s="140" t="s">
        <v>128</v>
      </c>
      <c r="F83" s="134" t="s">
        <v>881</v>
      </c>
      <c r="G83" s="134" t="s">
        <v>882</v>
      </c>
      <c r="H83" s="140">
        <v>10</v>
      </c>
      <c r="I83" s="134" t="s">
        <v>720</v>
      </c>
      <c r="J83" s="134" t="s">
        <v>312</v>
      </c>
      <c r="K83" s="227" t="s">
        <v>879</v>
      </c>
      <c r="L83" s="134"/>
      <c r="M83" s="475"/>
      <c r="N83" s="475"/>
      <c r="O83" s="475"/>
      <c r="P83" s="475"/>
      <c r="R83" s="306"/>
      <c r="S83" s="306"/>
      <c r="T83" s="306"/>
    </row>
    <row r="84" spans="1:20" s="230" customFormat="1" ht="26.4">
      <c r="A84" s="304">
        <v>81</v>
      </c>
      <c r="B84" s="488" t="s">
        <v>883</v>
      </c>
      <c r="C84" s="489">
        <v>37409</v>
      </c>
      <c r="D84" s="487" t="s">
        <v>666</v>
      </c>
      <c r="E84" s="140"/>
      <c r="F84" s="445" t="s">
        <v>884</v>
      </c>
      <c r="G84" s="134" t="s">
        <v>882</v>
      </c>
      <c r="H84" s="140">
        <v>10</v>
      </c>
      <c r="I84" s="134"/>
      <c r="J84" s="134" t="s">
        <v>350</v>
      </c>
      <c r="K84" s="227" t="s">
        <v>879</v>
      </c>
      <c r="L84" s="134" t="s">
        <v>885</v>
      </c>
      <c r="M84" s="475"/>
      <c r="N84" s="475"/>
      <c r="O84" s="475"/>
      <c r="P84" s="475"/>
      <c r="R84" s="306"/>
      <c r="S84" s="306"/>
      <c r="T84" s="306"/>
    </row>
    <row r="85" spans="1:20" s="230" customFormat="1" ht="26.4">
      <c r="A85" s="304">
        <v>82</v>
      </c>
      <c r="B85" s="488" t="s">
        <v>886</v>
      </c>
      <c r="C85" s="489">
        <v>37804</v>
      </c>
      <c r="D85" s="487" t="s">
        <v>666</v>
      </c>
      <c r="E85" s="140"/>
      <c r="F85" s="134" t="s">
        <v>887</v>
      </c>
      <c r="G85" s="134" t="s">
        <v>882</v>
      </c>
      <c r="H85" s="140">
        <v>10</v>
      </c>
      <c r="I85" s="134"/>
      <c r="J85" s="140" t="s">
        <v>903</v>
      </c>
      <c r="K85" s="227" t="s">
        <v>879</v>
      </c>
      <c r="L85" s="140" t="s">
        <v>888</v>
      </c>
      <c r="M85" s="475"/>
      <c r="N85" s="475"/>
      <c r="O85" s="475"/>
      <c r="P85" s="475"/>
      <c r="R85" s="306"/>
      <c r="S85" s="306"/>
      <c r="T85" s="306"/>
    </row>
    <row r="86" spans="1:20" s="230" customFormat="1" ht="26.4">
      <c r="A86" s="304">
        <v>83</v>
      </c>
      <c r="B86" s="488" t="s">
        <v>645</v>
      </c>
      <c r="C86" s="489">
        <v>37391</v>
      </c>
      <c r="D86" s="487" t="s">
        <v>666</v>
      </c>
      <c r="E86" s="140"/>
      <c r="F86" s="445" t="s">
        <v>889</v>
      </c>
      <c r="G86" s="134" t="s">
        <v>882</v>
      </c>
      <c r="H86" s="140">
        <v>10</v>
      </c>
      <c r="I86" s="134"/>
      <c r="J86" s="134" t="s">
        <v>350</v>
      </c>
      <c r="K86" s="227" t="s">
        <v>879</v>
      </c>
      <c r="L86" s="134" t="s">
        <v>885</v>
      </c>
      <c r="M86" s="475"/>
      <c r="N86" s="475"/>
      <c r="O86" s="475"/>
      <c r="P86" s="475"/>
      <c r="R86" s="306"/>
      <c r="S86" s="306"/>
      <c r="T86" s="306"/>
    </row>
    <row r="87" spans="1:20" ht="16.5" customHeight="1">
      <c r="A87" s="304">
        <v>84</v>
      </c>
      <c r="B87" s="134" t="s">
        <v>890</v>
      </c>
      <c r="C87" s="442">
        <v>37540</v>
      </c>
      <c r="D87" s="140" t="s">
        <v>124</v>
      </c>
      <c r="E87" s="140" t="s">
        <v>126</v>
      </c>
      <c r="F87" s="134" t="s">
        <v>891</v>
      </c>
      <c r="G87" s="134" t="s">
        <v>882</v>
      </c>
      <c r="H87" s="140">
        <v>11</v>
      </c>
      <c r="I87" s="134"/>
      <c r="J87" s="134" t="s">
        <v>312</v>
      </c>
      <c r="K87" s="227" t="s">
        <v>879</v>
      </c>
      <c r="L87" s="134"/>
      <c r="M87" s="475"/>
      <c r="N87" s="475"/>
      <c r="O87" s="475"/>
      <c r="P87" s="475"/>
      <c r="R87" s="223" t="s">
        <v>125</v>
      </c>
      <c r="S87" s="223" t="s">
        <v>127</v>
      </c>
      <c r="T87" s="223"/>
    </row>
    <row r="88" spans="1:20" ht="26.4">
      <c r="A88" s="304">
        <v>85</v>
      </c>
      <c r="B88" s="134" t="s">
        <v>892</v>
      </c>
      <c r="C88" s="442">
        <v>37266</v>
      </c>
      <c r="D88" s="140" t="s">
        <v>124</v>
      </c>
      <c r="E88" s="140" t="s">
        <v>126</v>
      </c>
      <c r="F88" s="140" t="s">
        <v>893</v>
      </c>
      <c r="G88" s="134" t="s">
        <v>882</v>
      </c>
      <c r="H88" s="140">
        <v>10</v>
      </c>
      <c r="I88" s="134"/>
      <c r="J88" s="134" t="s">
        <v>846</v>
      </c>
      <c r="K88" s="227" t="s">
        <v>879</v>
      </c>
      <c r="L88" s="134" t="s">
        <v>894</v>
      </c>
      <c r="M88" s="475"/>
      <c r="N88" s="475"/>
      <c r="O88" s="475"/>
      <c r="P88" s="475"/>
      <c r="R88" s="223" t="s">
        <v>131</v>
      </c>
      <c r="S88" s="223" t="s">
        <v>128</v>
      </c>
      <c r="T88" s="223"/>
    </row>
    <row r="89" spans="1:20" ht="26.4">
      <c r="A89" s="304">
        <v>86</v>
      </c>
      <c r="B89" s="134" t="s">
        <v>640</v>
      </c>
      <c r="C89" s="442">
        <v>37309</v>
      </c>
      <c r="D89" s="140" t="s">
        <v>125</v>
      </c>
      <c r="E89" s="140" t="s">
        <v>126</v>
      </c>
      <c r="F89" s="140" t="s">
        <v>895</v>
      </c>
      <c r="G89" s="134" t="s">
        <v>882</v>
      </c>
      <c r="H89" s="140">
        <v>10</v>
      </c>
      <c r="I89" s="134"/>
      <c r="J89" s="134" t="s">
        <v>350</v>
      </c>
      <c r="K89" s="227" t="s">
        <v>879</v>
      </c>
      <c r="L89" s="134" t="s">
        <v>885</v>
      </c>
      <c r="M89" s="475"/>
      <c r="N89" s="475"/>
      <c r="O89" s="475"/>
      <c r="P89" s="475"/>
      <c r="R89" s="223"/>
      <c r="S89" s="223"/>
      <c r="T89" s="223"/>
    </row>
    <row r="90" spans="1:20">
      <c r="A90" s="304">
        <v>87</v>
      </c>
      <c r="B90" s="134" t="s">
        <v>896</v>
      </c>
      <c r="C90" s="442">
        <v>37645</v>
      </c>
      <c r="D90" s="140" t="s">
        <v>125</v>
      </c>
      <c r="E90" s="140" t="s">
        <v>126</v>
      </c>
      <c r="F90" s="473" t="s">
        <v>897</v>
      </c>
      <c r="G90" s="134" t="s">
        <v>882</v>
      </c>
      <c r="H90" s="140">
        <v>9</v>
      </c>
      <c r="I90" s="134"/>
      <c r="J90" s="134" t="s">
        <v>312</v>
      </c>
      <c r="K90" s="227" t="s">
        <v>879</v>
      </c>
      <c r="L90" s="134"/>
      <c r="M90" s="475"/>
      <c r="N90" s="475"/>
      <c r="O90" s="475"/>
      <c r="P90" s="475"/>
      <c r="R90" s="223" t="s">
        <v>130</v>
      </c>
      <c r="S90" s="223" t="s">
        <v>129</v>
      </c>
      <c r="T90" s="223"/>
    </row>
    <row r="91" spans="1:20">
      <c r="A91" s="304">
        <v>88</v>
      </c>
      <c r="B91" s="134" t="s">
        <v>898</v>
      </c>
      <c r="C91" s="442">
        <v>40497</v>
      </c>
      <c r="D91" s="140" t="s">
        <v>124</v>
      </c>
      <c r="E91" s="140" t="s">
        <v>128</v>
      </c>
      <c r="F91" s="134" t="s">
        <v>899</v>
      </c>
      <c r="G91" s="134" t="s">
        <v>900</v>
      </c>
      <c r="H91" s="140">
        <v>3</v>
      </c>
      <c r="I91" s="134" t="s">
        <v>686</v>
      </c>
      <c r="J91" s="134" t="s">
        <v>312</v>
      </c>
      <c r="K91" s="227" t="s">
        <v>879</v>
      </c>
      <c r="L91" s="134"/>
      <c r="M91" s="475"/>
      <c r="N91" s="475"/>
      <c r="O91" s="475"/>
      <c r="P91" s="475"/>
    </row>
    <row r="92" spans="1:20">
      <c r="A92" s="304">
        <v>89</v>
      </c>
      <c r="B92" s="134" t="s">
        <v>901</v>
      </c>
      <c r="C92" s="442">
        <v>39489</v>
      </c>
      <c r="D92" s="140" t="s">
        <v>124</v>
      </c>
      <c r="E92" s="140" t="s">
        <v>128</v>
      </c>
      <c r="F92" s="134" t="s">
        <v>902</v>
      </c>
      <c r="G92" s="134" t="s">
        <v>900</v>
      </c>
      <c r="H92" s="140">
        <v>3</v>
      </c>
      <c r="I92" s="134" t="s">
        <v>720</v>
      </c>
      <c r="J92" s="134" t="s">
        <v>312</v>
      </c>
      <c r="K92" s="227" t="s">
        <v>879</v>
      </c>
      <c r="L92" s="134"/>
      <c r="M92" s="475"/>
      <c r="N92" s="475"/>
      <c r="O92" s="475"/>
      <c r="P92" s="475"/>
    </row>
    <row r="93" spans="1:20" ht="17.25" customHeight="1">
      <c r="A93" s="304">
        <v>90</v>
      </c>
      <c r="B93" s="471" t="s">
        <v>905</v>
      </c>
      <c r="C93" s="441">
        <v>40669</v>
      </c>
      <c r="D93" s="437" t="s">
        <v>698</v>
      </c>
      <c r="E93" s="437" t="s">
        <v>127</v>
      </c>
      <c r="F93" s="437" t="s">
        <v>906</v>
      </c>
      <c r="G93" s="437" t="s">
        <v>907</v>
      </c>
      <c r="H93" s="437">
        <v>1</v>
      </c>
      <c r="I93" s="480" t="s">
        <v>757</v>
      </c>
      <c r="J93" s="471" t="s">
        <v>312</v>
      </c>
      <c r="K93" s="437" t="s">
        <v>141</v>
      </c>
      <c r="L93" s="450"/>
    </row>
    <row r="94" spans="1:20">
      <c r="A94" s="304">
        <v>91</v>
      </c>
      <c r="B94" s="437" t="s">
        <v>908</v>
      </c>
      <c r="C94" s="442">
        <v>40265</v>
      </c>
      <c r="D94" s="140" t="s">
        <v>698</v>
      </c>
      <c r="E94" s="140" t="s">
        <v>127</v>
      </c>
      <c r="F94" s="437" t="s">
        <v>909</v>
      </c>
      <c r="G94" s="437" t="s">
        <v>910</v>
      </c>
      <c r="H94" s="140">
        <v>2</v>
      </c>
      <c r="I94" s="140" t="s">
        <v>686</v>
      </c>
      <c r="J94" s="445" t="s">
        <v>312</v>
      </c>
      <c r="K94" s="437" t="s">
        <v>141</v>
      </c>
      <c r="L94" s="450"/>
    </row>
    <row r="95" spans="1:20">
      <c r="A95" s="304">
        <v>92</v>
      </c>
      <c r="B95" s="437" t="s">
        <v>357</v>
      </c>
      <c r="C95" s="441">
        <v>40016</v>
      </c>
      <c r="D95" s="437" t="s">
        <v>698</v>
      </c>
      <c r="E95" s="437" t="s">
        <v>127</v>
      </c>
      <c r="F95" s="437" t="s">
        <v>911</v>
      </c>
      <c r="G95" s="437" t="s">
        <v>912</v>
      </c>
      <c r="H95" s="437">
        <v>4</v>
      </c>
      <c r="I95" s="437"/>
      <c r="J95" s="471" t="s">
        <v>312</v>
      </c>
      <c r="K95" s="437" t="s">
        <v>141</v>
      </c>
      <c r="L95" s="450"/>
    </row>
    <row r="96" spans="1:20" ht="31.5" customHeight="1">
      <c r="A96" s="304">
        <v>93</v>
      </c>
      <c r="B96" s="487" t="s">
        <v>913</v>
      </c>
      <c r="C96" s="489">
        <v>40056</v>
      </c>
      <c r="D96" s="487" t="s">
        <v>662</v>
      </c>
      <c r="E96" s="445"/>
      <c r="F96" s="227" t="s">
        <v>914</v>
      </c>
      <c r="G96" s="437" t="s">
        <v>915</v>
      </c>
      <c r="H96" s="140">
        <v>4</v>
      </c>
      <c r="I96" s="140"/>
      <c r="J96" s="437" t="s">
        <v>312</v>
      </c>
      <c r="K96" s="437" t="s">
        <v>141</v>
      </c>
      <c r="L96" s="486" t="s">
        <v>973</v>
      </c>
    </row>
    <row r="97" spans="1:18">
      <c r="A97" s="304">
        <v>94</v>
      </c>
      <c r="B97" s="437" t="s">
        <v>916</v>
      </c>
      <c r="C97" s="441">
        <v>39324</v>
      </c>
      <c r="D97" s="437" t="s">
        <v>698</v>
      </c>
      <c r="E97" s="437" t="s">
        <v>127</v>
      </c>
      <c r="F97" s="437" t="s">
        <v>917</v>
      </c>
      <c r="G97" s="437" t="s">
        <v>918</v>
      </c>
      <c r="H97" s="437">
        <v>4</v>
      </c>
      <c r="I97" s="437" t="s">
        <v>686</v>
      </c>
      <c r="J97" s="437" t="s">
        <v>312</v>
      </c>
      <c r="K97" s="437" t="s">
        <v>141</v>
      </c>
      <c r="L97" s="450"/>
    </row>
    <row r="98" spans="1:18">
      <c r="A98" s="304">
        <v>95</v>
      </c>
      <c r="B98" s="140" t="s">
        <v>919</v>
      </c>
      <c r="C98" s="442">
        <v>37587</v>
      </c>
      <c r="D98" s="140" t="s">
        <v>698</v>
      </c>
      <c r="E98" s="140" t="s">
        <v>127</v>
      </c>
      <c r="F98" s="437" t="s">
        <v>920</v>
      </c>
      <c r="G98" s="437" t="s">
        <v>921</v>
      </c>
      <c r="H98" s="140">
        <v>5</v>
      </c>
      <c r="I98" s="140" t="s">
        <v>720</v>
      </c>
      <c r="J98" s="437" t="s">
        <v>312</v>
      </c>
      <c r="K98" s="437" t="s">
        <v>141</v>
      </c>
      <c r="L98" s="450"/>
    </row>
    <row r="99" spans="1:18">
      <c r="A99" s="304">
        <v>96</v>
      </c>
      <c r="B99" s="140" t="s">
        <v>922</v>
      </c>
      <c r="C99" s="442">
        <v>39372</v>
      </c>
      <c r="D99" s="140" t="s">
        <v>698</v>
      </c>
      <c r="E99" s="445" t="s">
        <v>126</v>
      </c>
      <c r="F99" s="140" t="s">
        <v>923</v>
      </c>
      <c r="G99" s="140" t="s">
        <v>924</v>
      </c>
      <c r="H99" s="140">
        <v>6</v>
      </c>
      <c r="I99" s="140" t="s">
        <v>720</v>
      </c>
      <c r="J99" s="437" t="s">
        <v>312</v>
      </c>
      <c r="K99" s="437" t="s">
        <v>141</v>
      </c>
      <c r="L99" s="450"/>
    </row>
    <row r="100" spans="1:18" ht="17.25" customHeight="1">
      <c r="A100" s="304">
        <v>97</v>
      </c>
      <c r="B100" s="140" t="s">
        <v>925</v>
      </c>
      <c r="C100" s="442">
        <v>37058</v>
      </c>
      <c r="D100" s="140" t="s">
        <v>698</v>
      </c>
      <c r="E100" s="140" t="s">
        <v>128</v>
      </c>
      <c r="F100" s="140" t="s">
        <v>926</v>
      </c>
      <c r="G100" s="140" t="s">
        <v>927</v>
      </c>
      <c r="H100" s="140">
        <v>11</v>
      </c>
      <c r="I100" s="140" t="s">
        <v>720</v>
      </c>
      <c r="J100" s="437" t="s">
        <v>312</v>
      </c>
      <c r="K100" s="437" t="s">
        <v>141</v>
      </c>
      <c r="L100" s="450"/>
    </row>
    <row r="101" spans="1:18">
      <c r="A101" s="304">
        <v>98</v>
      </c>
      <c r="B101" s="140" t="s">
        <v>928</v>
      </c>
      <c r="C101" s="442">
        <v>38145</v>
      </c>
      <c r="D101" s="140" t="s">
        <v>124</v>
      </c>
      <c r="E101" s="140" t="s">
        <v>126</v>
      </c>
      <c r="F101" s="140" t="s">
        <v>929</v>
      </c>
      <c r="G101" s="442" t="s">
        <v>930</v>
      </c>
      <c r="H101" s="140">
        <v>9</v>
      </c>
      <c r="I101" s="140" t="s">
        <v>686</v>
      </c>
      <c r="J101" s="437" t="s">
        <v>312</v>
      </c>
      <c r="K101" s="437" t="s">
        <v>141</v>
      </c>
      <c r="L101" s="450"/>
    </row>
    <row r="102" spans="1:18">
      <c r="A102" s="304">
        <v>99</v>
      </c>
      <c r="B102" s="140" t="s">
        <v>931</v>
      </c>
      <c r="C102" s="442">
        <v>37765</v>
      </c>
      <c r="D102" s="140" t="s">
        <v>125</v>
      </c>
      <c r="E102" s="140" t="s">
        <v>126</v>
      </c>
      <c r="F102" s="140" t="s">
        <v>932</v>
      </c>
      <c r="G102" s="140" t="s">
        <v>933</v>
      </c>
      <c r="H102" s="140">
        <v>9</v>
      </c>
      <c r="I102" s="140" t="s">
        <v>686</v>
      </c>
      <c r="J102" s="437" t="s">
        <v>312</v>
      </c>
      <c r="K102" s="437" t="s">
        <v>141</v>
      </c>
      <c r="L102" s="450"/>
    </row>
    <row r="103" spans="1:18" ht="18.75" customHeight="1">
      <c r="A103" s="304">
        <v>100</v>
      </c>
      <c r="B103" s="140" t="s">
        <v>934</v>
      </c>
      <c r="C103" s="140" t="s">
        <v>935</v>
      </c>
      <c r="D103" s="140" t="s">
        <v>124</v>
      </c>
      <c r="E103" s="140" t="s">
        <v>126</v>
      </c>
      <c r="F103" s="140" t="s">
        <v>936</v>
      </c>
      <c r="G103" s="140" t="s">
        <v>924</v>
      </c>
      <c r="H103" s="140">
        <v>10</v>
      </c>
      <c r="I103" s="140"/>
      <c r="J103" s="437" t="s">
        <v>350</v>
      </c>
      <c r="K103" s="437" t="s">
        <v>141</v>
      </c>
      <c r="L103" s="450"/>
    </row>
    <row r="104" spans="1:18" ht="18" customHeight="1">
      <c r="A104" s="304">
        <v>101</v>
      </c>
      <c r="B104" s="140" t="s">
        <v>937</v>
      </c>
      <c r="C104" s="442">
        <v>37700</v>
      </c>
      <c r="D104" s="140" t="s">
        <v>124</v>
      </c>
      <c r="E104" s="140" t="s">
        <v>126</v>
      </c>
      <c r="F104" s="140" t="s">
        <v>936</v>
      </c>
      <c r="G104" s="140" t="s">
        <v>924</v>
      </c>
      <c r="H104" s="140">
        <v>10</v>
      </c>
      <c r="I104" s="140"/>
      <c r="J104" s="437" t="s">
        <v>350</v>
      </c>
      <c r="K104" s="437" t="s">
        <v>141</v>
      </c>
      <c r="L104" s="450"/>
    </row>
    <row r="105" spans="1:18" ht="15" customHeight="1">
      <c r="A105" s="304">
        <v>102</v>
      </c>
      <c r="B105" s="140" t="s">
        <v>938</v>
      </c>
      <c r="C105" s="442">
        <v>37545</v>
      </c>
      <c r="D105" s="140" t="s">
        <v>124</v>
      </c>
      <c r="E105" s="140" t="s">
        <v>126</v>
      </c>
      <c r="F105" s="140" t="s">
        <v>939</v>
      </c>
      <c r="G105" s="140" t="s">
        <v>940</v>
      </c>
      <c r="H105" s="140">
        <v>10</v>
      </c>
      <c r="I105" s="140"/>
      <c r="J105" s="437" t="s">
        <v>350</v>
      </c>
      <c r="K105" s="437" t="s">
        <v>141</v>
      </c>
      <c r="L105" s="450"/>
    </row>
    <row r="106" spans="1:18" ht="15.75" customHeight="1">
      <c r="A106" s="304">
        <v>103</v>
      </c>
      <c r="B106" s="140" t="s">
        <v>941</v>
      </c>
      <c r="C106" s="442">
        <v>37781</v>
      </c>
      <c r="D106" s="140" t="s">
        <v>124</v>
      </c>
      <c r="E106" s="140" t="s">
        <v>126</v>
      </c>
      <c r="F106" s="140" t="s">
        <v>936</v>
      </c>
      <c r="G106" s="140" t="s">
        <v>924</v>
      </c>
      <c r="H106" s="140">
        <v>10</v>
      </c>
      <c r="I106" s="140" t="s">
        <v>686</v>
      </c>
      <c r="J106" s="437" t="s">
        <v>350</v>
      </c>
      <c r="K106" s="437" t="s">
        <v>141</v>
      </c>
      <c r="L106" s="450"/>
    </row>
    <row r="107" spans="1:18" ht="15" customHeight="1">
      <c r="A107" s="304">
        <v>104</v>
      </c>
      <c r="B107" s="140" t="s">
        <v>942</v>
      </c>
      <c r="C107" s="442">
        <v>37350</v>
      </c>
      <c r="D107" s="140" t="s">
        <v>124</v>
      </c>
      <c r="E107" s="140" t="s">
        <v>126</v>
      </c>
      <c r="F107" s="140" t="s">
        <v>936</v>
      </c>
      <c r="G107" s="140" t="s">
        <v>924</v>
      </c>
      <c r="H107" s="140">
        <v>10</v>
      </c>
      <c r="I107" s="140"/>
      <c r="J107" s="437" t="s">
        <v>350</v>
      </c>
      <c r="K107" s="437" t="s">
        <v>141</v>
      </c>
      <c r="L107" s="450"/>
    </row>
    <row r="108" spans="1:18">
      <c r="A108" s="304">
        <v>105</v>
      </c>
      <c r="B108" s="140" t="s">
        <v>943</v>
      </c>
      <c r="C108" s="140" t="s">
        <v>944</v>
      </c>
      <c r="D108" s="140" t="s">
        <v>124</v>
      </c>
      <c r="E108" s="140" t="s">
        <v>126</v>
      </c>
      <c r="F108" s="140" t="s">
        <v>939</v>
      </c>
      <c r="G108" s="140" t="s">
        <v>940</v>
      </c>
      <c r="H108" s="140">
        <v>10</v>
      </c>
      <c r="I108" s="140"/>
      <c r="J108" s="437" t="s">
        <v>350</v>
      </c>
      <c r="K108" s="437" t="s">
        <v>141</v>
      </c>
      <c r="L108" s="450"/>
    </row>
    <row r="109" spans="1:18" ht="41.25" customHeight="1">
      <c r="A109" s="304">
        <v>106</v>
      </c>
      <c r="B109" s="496" t="s">
        <v>945</v>
      </c>
      <c r="C109" s="495">
        <v>37468</v>
      </c>
      <c r="D109" s="496" t="s">
        <v>666</v>
      </c>
      <c r="E109" s="496"/>
      <c r="F109" s="496" t="s">
        <v>946</v>
      </c>
      <c r="G109" s="496" t="s">
        <v>947</v>
      </c>
      <c r="H109" s="496">
        <v>11</v>
      </c>
      <c r="I109" s="496"/>
      <c r="J109" s="496" t="s">
        <v>350</v>
      </c>
      <c r="K109" s="496" t="s">
        <v>141</v>
      </c>
      <c r="L109" s="499" t="s">
        <v>975</v>
      </c>
    </row>
    <row r="110" spans="1:18" ht="39.75" customHeight="1">
      <c r="A110" s="304">
        <v>107</v>
      </c>
      <c r="B110" s="487" t="s">
        <v>948</v>
      </c>
      <c r="C110" s="489">
        <v>40340</v>
      </c>
      <c r="D110" s="487" t="s">
        <v>662</v>
      </c>
      <c r="E110" s="227"/>
      <c r="F110" s="140" t="s">
        <v>949</v>
      </c>
      <c r="G110" s="140" t="s">
        <v>950</v>
      </c>
      <c r="H110" s="140">
        <v>3</v>
      </c>
      <c r="I110" s="443" t="s">
        <v>951</v>
      </c>
      <c r="J110" s="445" t="s">
        <v>903</v>
      </c>
      <c r="K110" s="227" t="s">
        <v>392</v>
      </c>
      <c r="L110" s="445" t="s">
        <v>952</v>
      </c>
    </row>
    <row r="111" spans="1:18" ht="15.75" customHeight="1">
      <c r="A111" s="304">
        <v>108</v>
      </c>
      <c r="B111" s="487" t="s">
        <v>953</v>
      </c>
      <c r="C111" s="489">
        <v>40489</v>
      </c>
      <c r="D111" s="487" t="s">
        <v>662</v>
      </c>
      <c r="E111" s="140"/>
      <c r="F111" s="134" t="s">
        <v>954</v>
      </c>
      <c r="G111" s="134" t="s">
        <v>955</v>
      </c>
      <c r="H111" s="140">
        <v>5</v>
      </c>
      <c r="I111" s="134" t="s">
        <v>951</v>
      </c>
      <c r="J111" s="140" t="s">
        <v>312</v>
      </c>
      <c r="K111" s="227" t="s">
        <v>392</v>
      </c>
      <c r="L111" s="140" t="s">
        <v>956</v>
      </c>
    </row>
    <row r="112" spans="1:18" ht="14.25" customHeight="1">
      <c r="A112" s="304">
        <v>109</v>
      </c>
      <c r="B112" s="487" t="s">
        <v>656</v>
      </c>
      <c r="C112" s="489">
        <v>38285</v>
      </c>
      <c r="D112" s="487" t="s">
        <v>662</v>
      </c>
      <c r="E112" s="140"/>
      <c r="F112" s="134" t="s">
        <v>957</v>
      </c>
      <c r="G112" s="134" t="s">
        <v>958</v>
      </c>
      <c r="H112" s="140">
        <v>9</v>
      </c>
      <c r="I112" s="134" t="s">
        <v>951</v>
      </c>
      <c r="J112" s="140" t="s">
        <v>312</v>
      </c>
      <c r="K112" s="227" t="s">
        <v>392</v>
      </c>
      <c r="L112" s="140" t="s">
        <v>956</v>
      </c>
      <c r="Q112" s="223">
        <v>1</v>
      </c>
      <c r="R112" s="223"/>
    </row>
    <row r="113" spans="1:18" ht="15" customHeight="1">
      <c r="A113" s="304">
        <v>110</v>
      </c>
      <c r="B113" s="487" t="s">
        <v>191</v>
      </c>
      <c r="C113" s="489">
        <v>37525</v>
      </c>
      <c r="D113" s="487" t="s">
        <v>666</v>
      </c>
      <c r="E113" s="140"/>
      <c r="F113" s="134" t="s">
        <v>959</v>
      </c>
      <c r="G113" s="134" t="s">
        <v>960</v>
      </c>
      <c r="H113" s="140">
        <v>11</v>
      </c>
      <c r="I113" s="134" t="s">
        <v>951</v>
      </c>
      <c r="J113" s="140" t="s">
        <v>312</v>
      </c>
      <c r="K113" s="227" t="s">
        <v>392</v>
      </c>
      <c r="L113" s="140" t="s">
        <v>956</v>
      </c>
      <c r="Q113" s="223">
        <v>2</v>
      </c>
      <c r="R113" s="223"/>
    </row>
    <row r="114" spans="1:18" ht="17.25" customHeight="1">
      <c r="A114" s="304">
        <v>111</v>
      </c>
      <c r="B114" s="487" t="s">
        <v>439</v>
      </c>
      <c r="C114" s="489">
        <v>37522</v>
      </c>
      <c r="D114" s="487" t="s">
        <v>666</v>
      </c>
      <c r="E114" s="140"/>
      <c r="F114" s="134" t="s">
        <v>961</v>
      </c>
      <c r="G114" s="134" t="s">
        <v>960</v>
      </c>
      <c r="H114" s="140">
        <v>11</v>
      </c>
      <c r="I114" s="134" t="s">
        <v>951</v>
      </c>
      <c r="J114" s="140" t="s">
        <v>312</v>
      </c>
      <c r="K114" s="227" t="s">
        <v>392</v>
      </c>
      <c r="L114" s="140" t="s">
        <v>956</v>
      </c>
      <c r="Q114" s="223">
        <v>3</v>
      </c>
      <c r="R114" s="223"/>
    </row>
    <row r="115" spans="1:18" ht="17.25" customHeight="1">
      <c r="A115" s="304">
        <v>112</v>
      </c>
      <c r="B115" s="487" t="s">
        <v>452</v>
      </c>
      <c r="C115" s="489">
        <v>37283</v>
      </c>
      <c r="D115" s="487" t="s">
        <v>666</v>
      </c>
      <c r="E115" s="140"/>
      <c r="F115" s="134" t="s">
        <v>962</v>
      </c>
      <c r="G115" s="134" t="s">
        <v>958</v>
      </c>
      <c r="H115" s="140">
        <v>11</v>
      </c>
      <c r="I115" s="134" t="s">
        <v>951</v>
      </c>
      <c r="J115" s="140" t="s">
        <v>312</v>
      </c>
      <c r="K115" s="227" t="s">
        <v>392</v>
      </c>
      <c r="L115" s="140" t="s">
        <v>956</v>
      </c>
      <c r="Q115" s="223">
        <v>4</v>
      </c>
      <c r="R115" s="223"/>
    </row>
    <row r="116" spans="1:18" ht="20.25" customHeight="1">
      <c r="A116" s="304">
        <v>113</v>
      </c>
      <c r="B116" s="487" t="s">
        <v>963</v>
      </c>
      <c r="C116" s="489">
        <v>37471</v>
      </c>
      <c r="D116" s="487" t="s">
        <v>666</v>
      </c>
      <c r="E116" s="140"/>
      <c r="F116" s="134" t="s">
        <v>964</v>
      </c>
      <c r="G116" s="134" t="s">
        <v>958</v>
      </c>
      <c r="H116" s="140">
        <v>11</v>
      </c>
      <c r="I116" s="134" t="s">
        <v>951</v>
      </c>
      <c r="J116" s="140" t="s">
        <v>966</v>
      </c>
      <c r="K116" s="227" t="s">
        <v>392</v>
      </c>
      <c r="L116" s="140" t="s">
        <v>965</v>
      </c>
      <c r="Q116" s="223">
        <v>5</v>
      </c>
      <c r="R116" s="223"/>
    </row>
    <row r="117" spans="1:18">
      <c r="A117" s="438"/>
      <c r="B117" s="438"/>
      <c r="C117" s="438"/>
      <c r="D117" s="438"/>
      <c r="E117" s="438"/>
      <c r="F117" s="438"/>
      <c r="G117" s="438"/>
      <c r="H117" s="438"/>
      <c r="I117" s="438"/>
      <c r="J117" s="438"/>
      <c r="K117" s="439"/>
      <c r="Q117" s="223">
        <v>6</v>
      </c>
      <c r="R117" s="223"/>
    </row>
    <row r="118" spans="1:18">
      <c r="A118" s="438"/>
      <c r="B118" s="438"/>
      <c r="C118" s="438"/>
      <c r="D118" s="438"/>
      <c r="E118" s="438"/>
      <c r="F118" s="438"/>
      <c r="G118" s="438"/>
      <c r="H118" s="438"/>
      <c r="I118" s="438"/>
      <c r="J118" s="438"/>
      <c r="K118" s="439"/>
      <c r="Q118" s="223">
        <v>7</v>
      </c>
      <c r="R118" s="223"/>
    </row>
    <row r="119" spans="1:18">
      <c r="A119" s="438"/>
      <c r="B119" s="438"/>
      <c r="C119" s="438"/>
      <c r="D119" s="438"/>
      <c r="E119" s="438"/>
      <c r="F119" s="438"/>
      <c r="G119" s="438"/>
      <c r="H119" s="438"/>
      <c r="I119" s="438"/>
      <c r="J119" s="438"/>
      <c r="K119" s="439"/>
      <c r="Q119" s="223">
        <v>8</v>
      </c>
      <c r="R119" s="223"/>
    </row>
    <row r="120" spans="1:18">
      <c r="A120" s="438"/>
      <c r="B120" s="438"/>
      <c r="C120" s="438"/>
      <c r="D120" s="438"/>
      <c r="E120" s="438"/>
      <c r="F120" s="438"/>
      <c r="G120" s="438"/>
      <c r="H120" s="438"/>
      <c r="I120" s="438"/>
      <c r="J120" s="438"/>
      <c r="K120" s="439"/>
      <c r="Q120" s="223">
        <v>9</v>
      </c>
      <c r="R120" s="223"/>
    </row>
    <row r="121" spans="1:18">
      <c r="A121" s="438"/>
      <c r="B121" s="438"/>
      <c r="C121" s="438"/>
      <c r="D121" s="438"/>
      <c r="E121" s="438"/>
      <c r="F121" s="438"/>
      <c r="G121" s="438"/>
      <c r="H121" s="438"/>
      <c r="I121" s="438"/>
      <c r="J121" s="438"/>
      <c r="K121" s="439"/>
      <c r="Q121" s="223">
        <v>10</v>
      </c>
      <c r="R121" s="223"/>
    </row>
    <row r="122" spans="1:18">
      <c r="A122" s="438"/>
      <c r="B122" s="438"/>
      <c r="C122" s="438"/>
      <c r="D122" s="438"/>
      <c r="E122" s="438"/>
      <c r="F122" s="438"/>
      <c r="G122" s="438"/>
      <c r="H122" s="438"/>
      <c r="I122" s="438"/>
      <c r="J122" s="438"/>
      <c r="K122" s="439"/>
      <c r="Q122" s="223">
        <v>11</v>
      </c>
      <c r="R122" s="223"/>
    </row>
    <row r="123" spans="1:18">
      <c r="A123" s="438"/>
      <c r="B123" s="438"/>
      <c r="C123" s="438"/>
      <c r="D123" s="438"/>
      <c r="E123" s="438"/>
      <c r="F123" s="438"/>
      <c r="G123" s="438"/>
      <c r="H123" s="438"/>
      <c r="I123" s="438"/>
      <c r="J123" s="438"/>
      <c r="K123" s="439"/>
      <c r="Q123" s="223">
        <v>12</v>
      </c>
      <c r="R123" s="223"/>
    </row>
    <row r="124" spans="1:18">
      <c r="A124" s="438"/>
      <c r="B124" s="438"/>
      <c r="C124" s="438"/>
      <c r="D124" s="438"/>
      <c r="E124" s="438"/>
      <c r="F124" s="438"/>
      <c r="G124" s="438"/>
      <c r="H124" s="438"/>
      <c r="I124" s="438"/>
      <c r="J124" s="438"/>
      <c r="K124" s="439"/>
    </row>
    <row r="125" spans="1:18">
      <c r="A125" s="438"/>
      <c r="B125" s="438"/>
      <c r="C125" s="438"/>
      <c r="D125" s="438"/>
      <c r="E125" s="438"/>
      <c r="F125" s="438"/>
      <c r="G125" s="438"/>
      <c r="H125" s="438"/>
      <c r="I125" s="438"/>
      <c r="J125" s="438"/>
      <c r="K125" s="439"/>
    </row>
    <row r="126" spans="1:18">
      <c r="A126" s="438"/>
      <c r="B126" s="438"/>
      <c r="C126" s="438"/>
      <c r="D126" s="438"/>
      <c r="E126" s="438"/>
      <c r="F126" s="438"/>
      <c r="G126" s="438"/>
      <c r="H126" s="438"/>
      <c r="I126" s="438"/>
      <c r="J126" s="438"/>
      <c r="K126" s="439"/>
    </row>
    <row r="127" spans="1:18">
      <c r="A127" s="438"/>
      <c r="B127" s="438"/>
      <c r="C127" s="438"/>
      <c r="D127" s="438"/>
      <c r="E127" s="438"/>
      <c r="F127" s="438"/>
      <c r="G127" s="438"/>
      <c r="H127" s="438"/>
      <c r="I127" s="438"/>
      <c r="J127" s="438"/>
      <c r="K127" s="439"/>
    </row>
    <row r="128" spans="1:18">
      <c r="A128" s="438"/>
      <c r="B128" s="438"/>
      <c r="C128" s="438"/>
      <c r="D128" s="438"/>
      <c r="E128" s="438"/>
      <c r="F128" s="438"/>
      <c r="G128" s="438"/>
      <c r="H128" s="438"/>
      <c r="I128" s="438"/>
      <c r="J128" s="438"/>
      <c r="K128" s="439"/>
    </row>
    <row r="129" spans="1:11">
      <c r="A129" s="438"/>
      <c r="B129" s="438"/>
      <c r="C129" s="438"/>
      <c r="D129" s="438"/>
      <c r="E129" s="438"/>
      <c r="F129" s="438"/>
      <c r="G129" s="438"/>
      <c r="H129" s="438"/>
      <c r="I129" s="438"/>
      <c r="J129" s="438"/>
      <c r="K129" s="439"/>
    </row>
    <row r="130" spans="1:11">
      <c r="A130" s="438"/>
      <c r="B130" s="438"/>
      <c r="C130" s="438"/>
      <c r="D130" s="438"/>
      <c r="E130" s="438"/>
      <c r="F130" s="438"/>
      <c r="G130" s="438"/>
      <c r="H130" s="438"/>
      <c r="I130" s="438"/>
      <c r="J130" s="438"/>
      <c r="K130" s="439"/>
    </row>
    <row r="131" spans="1:11">
      <c r="A131" s="438"/>
      <c r="B131" s="438"/>
      <c r="C131" s="438"/>
      <c r="D131" s="438"/>
      <c r="E131" s="438"/>
      <c r="F131" s="438"/>
      <c r="G131" s="438"/>
      <c r="H131" s="438"/>
      <c r="I131" s="438"/>
      <c r="J131" s="438"/>
      <c r="K131" s="439"/>
    </row>
    <row r="132" spans="1:11">
      <c r="A132" s="438"/>
      <c r="B132" s="438"/>
      <c r="C132" s="438"/>
      <c r="D132" s="438"/>
      <c r="E132" s="438"/>
      <c r="F132" s="438"/>
      <c r="G132" s="438"/>
      <c r="H132" s="438"/>
      <c r="I132" s="438"/>
      <c r="J132" s="438"/>
      <c r="K132" s="439"/>
    </row>
    <row r="133" spans="1:11">
      <c r="A133" s="438"/>
      <c r="B133" s="438"/>
      <c r="C133" s="438"/>
      <c r="D133" s="438"/>
      <c r="E133" s="438"/>
      <c r="F133" s="438"/>
      <c r="G133" s="438"/>
      <c r="H133" s="438"/>
      <c r="I133" s="438"/>
      <c r="J133" s="438"/>
      <c r="K133" s="439"/>
    </row>
    <row r="134" spans="1:11">
      <c r="A134" s="438"/>
      <c r="B134" s="438"/>
      <c r="C134" s="438"/>
      <c r="D134" s="438"/>
      <c r="E134" s="438"/>
      <c r="F134" s="438"/>
      <c r="G134" s="438"/>
      <c r="H134" s="438"/>
      <c r="I134" s="438"/>
      <c r="J134" s="438"/>
      <c r="K134" s="439"/>
    </row>
    <row r="135" spans="1:11">
      <c r="A135" s="438"/>
      <c r="B135" s="438"/>
      <c r="C135" s="438"/>
      <c r="D135" s="438"/>
      <c r="E135" s="438"/>
      <c r="F135" s="438"/>
      <c r="G135" s="438"/>
      <c r="H135" s="438"/>
      <c r="I135" s="438"/>
      <c r="J135" s="438"/>
      <c r="K135" s="439"/>
    </row>
    <row r="136" spans="1:11">
      <c r="A136" s="438"/>
      <c r="B136" s="438"/>
      <c r="C136" s="438"/>
      <c r="D136" s="438"/>
      <c r="E136" s="438"/>
      <c r="F136" s="438"/>
      <c r="G136" s="438"/>
      <c r="H136" s="438"/>
      <c r="I136" s="438"/>
      <c r="J136" s="438"/>
      <c r="K136" s="439"/>
    </row>
    <row r="137" spans="1:11">
      <c r="A137" s="438"/>
      <c r="B137" s="438"/>
      <c r="C137" s="438"/>
      <c r="D137" s="438"/>
      <c r="E137" s="438"/>
      <c r="F137" s="438"/>
      <c r="G137" s="438"/>
      <c r="H137" s="438"/>
      <c r="I137" s="438"/>
      <c r="J137" s="438"/>
      <c r="K137" s="439"/>
    </row>
    <row r="138" spans="1:11">
      <c r="A138" s="438"/>
      <c r="B138" s="438"/>
      <c r="C138" s="438"/>
      <c r="D138" s="438"/>
      <c r="E138" s="438"/>
      <c r="F138" s="438"/>
      <c r="G138" s="438"/>
      <c r="H138" s="438"/>
      <c r="I138" s="438"/>
      <c r="J138" s="438"/>
      <c r="K138" s="439"/>
    </row>
    <row r="139" spans="1:11">
      <c r="A139" s="438"/>
      <c r="B139" s="438"/>
      <c r="C139" s="438"/>
      <c r="D139" s="438"/>
      <c r="E139" s="438"/>
      <c r="F139" s="438"/>
      <c r="G139" s="438"/>
      <c r="H139" s="438"/>
      <c r="I139" s="438"/>
      <c r="J139" s="438"/>
      <c r="K139" s="439"/>
    </row>
    <row r="140" spans="1:11">
      <c r="A140" s="438"/>
      <c r="B140" s="438"/>
      <c r="C140" s="438"/>
      <c r="D140" s="438"/>
      <c r="E140" s="438"/>
      <c r="F140" s="438"/>
      <c r="G140" s="438"/>
      <c r="H140" s="438"/>
      <c r="I140" s="438"/>
      <c r="J140" s="438"/>
      <c r="K140" s="439"/>
    </row>
    <row r="141" spans="1:11">
      <c r="A141" s="438"/>
      <c r="B141" s="438"/>
      <c r="C141" s="438"/>
      <c r="D141" s="438"/>
      <c r="E141" s="438"/>
      <c r="F141" s="438"/>
      <c r="G141" s="438"/>
      <c r="H141" s="438"/>
      <c r="I141" s="438"/>
      <c r="J141" s="438"/>
      <c r="K141" s="439"/>
    </row>
    <row r="142" spans="1:11">
      <c r="A142" s="438"/>
      <c r="B142" s="438"/>
      <c r="C142" s="438"/>
      <c r="D142" s="438"/>
      <c r="E142" s="438"/>
      <c r="F142" s="438"/>
      <c r="G142" s="438"/>
      <c r="H142" s="438"/>
      <c r="I142" s="438"/>
      <c r="J142" s="438"/>
      <c r="K142" s="439"/>
    </row>
    <row r="143" spans="1:11">
      <c r="A143" s="438"/>
      <c r="B143" s="438"/>
      <c r="C143" s="438"/>
      <c r="D143" s="438"/>
      <c r="E143" s="438"/>
      <c r="F143" s="438"/>
      <c r="G143" s="438"/>
      <c r="H143" s="438"/>
      <c r="I143" s="438"/>
      <c r="J143" s="438"/>
      <c r="K143" s="439"/>
    </row>
    <row r="144" spans="1:11">
      <c r="A144" s="438"/>
      <c r="B144" s="438"/>
      <c r="C144" s="438"/>
      <c r="D144" s="438"/>
      <c r="E144" s="438"/>
      <c r="F144" s="438"/>
      <c r="G144" s="438"/>
      <c r="H144" s="438"/>
      <c r="I144" s="438"/>
      <c r="J144" s="438"/>
      <c r="K144" s="439"/>
    </row>
    <row r="145" spans="1:11">
      <c r="A145" s="438"/>
      <c r="B145" s="438"/>
      <c r="C145" s="438"/>
      <c r="D145" s="438"/>
      <c r="E145" s="438"/>
      <c r="F145" s="438"/>
      <c r="G145" s="438"/>
      <c r="H145" s="438"/>
      <c r="I145" s="438"/>
      <c r="J145" s="438"/>
      <c r="K145" s="439"/>
    </row>
    <row r="146" spans="1:11">
      <c r="A146" s="438"/>
      <c r="B146" s="438"/>
      <c r="C146" s="438"/>
      <c r="D146" s="438"/>
      <c r="E146" s="438"/>
      <c r="F146" s="438"/>
      <c r="G146" s="438"/>
      <c r="H146" s="438"/>
      <c r="I146" s="438"/>
      <c r="J146" s="438"/>
      <c r="K146" s="439"/>
    </row>
    <row r="147" spans="1:11">
      <c r="A147" s="438"/>
      <c r="B147" s="438"/>
      <c r="C147" s="438"/>
      <c r="D147" s="438"/>
      <c r="E147" s="438"/>
      <c r="F147" s="438"/>
      <c r="G147" s="438"/>
      <c r="H147" s="438"/>
      <c r="I147" s="438"/>
      <c r="J147" s="438"/>
      <c r="K147" s="439"/>
    </row>
    <row r="148" spans="1:11">
      <c r="A148" s="438"/>
      <c r="B148" s="438"/>
      <c r="C148" s="438"/>
      <c r="D148" s="438"/>
      <c r="E148" s="438"/>
      <c r="F148" s="438"/>
      <c r="G148" s="438"/>
      <c r="H148" s="438"/>
      <c r="I148" s="438"/>
      <c r="J148" s="438"/>
      <c r="K148" s="439"/>
    </row>
    <row r="149" spans="1:11">
      <c r="A149" s="438"/>
      <c r="B149" s="438"/>
      <c r="C149" s="438"/>
      <c r="D149" s="438"/>
      <c r="E149" s="438"/>
      <c r="F149" s="438"/>
      <c r="G149" s="438"/>
      <c r="H149" s="438"/>
      <c r="I149" s="438"/>
      <c r="J149" s="438"/>
      <c r="K149" s="439"/>
    </row>
    <row r="150" spans="1:11">
      <c r="A150" s="438"/>
      <c r="B150" s="438"/>
      <c r="C150" s="438"/>
      <c r="D150" s="438"/>
      <c r="E150" s="438"/>
      <c r="F150" s="438"/>
      <c r="G150" s="438"/>
      <c r="H150" s="438"/>
      <c r="I150" s="438"/>
      <c r="J150" s="438"/>
      <c r="K150" s="439"/>
    </row>
    <row r="151" spans="1:11">
      <c r="A151" s="438"/>
      <c r="B151" s="438"/>
      <c r="C151" s="438"/>
      <c r="D151" s="438"/>
      <c r="E151" s="438"/>
      <c r="F151" s="438"/>
      <c r="G151" s="438"/>
      <c r="H151" s="438"/>
      <c r="I151" s="438"/>
      <c r="J151" s="438"/>
      <c r="K151" s="439"/>
    </row>
    <row r="152" spans="1:11">
      <c r="A152" s="438"/>
      <c r="B152" s="438"/>
      <c r="C152" s="438"/>
      <c r="D152" s="438"/>
      <c r="E152" s="438"/>
      <c r="F152" s="438"/>
      <c r="G152" s="438"/>
      <c r="H152" s="438"/>
      <c r="I152" s="438"/>
      <c r="J152" s="438"/>
      <c r="K152" s="439"/>
    </row>
    <row r="153" spans="1:11">
      <c r="A153" s="438"/>
      <c r="B153" s="438"/>
      <c r="C153" s="438"/>
      <c r="D153" s="438"/>
      <c r="E153" s="438"/>
      <c r="F153" s="438"/>
      <c r="G153" s="438"/>
      <c r="H153" s="438"/>
      <c r="I153" s="438"/>
      <c r="J153" s="438"/>
      <c r="K153" s="439"/>
    </row>
    <row r="154" spans="1:11">
      <c r="A154" s="438"/>
      <c r="B154" s="438"/>
      <c r="C154" s="438"/>
      <c r="D154" s="438"/>
      <c r="E154" s="438"/>
      <c r="F154" s="438"/>
      <c r="G154" s="438"/>
      <c r="H154" s="438"/>
      <c r="I154" s="438"/>
      <c r="J154" s="438"/>
      <c r="K154" s="439"/>
    </row>
    <row r="155" spans="1:11">
      <c r="A155" s="438"/>
      <c r="B155" s="438"/>
      <c r="C155" s="438"/>
      <c r="D155" s="438"/>
      <c r="E155" s="438"/>
      <c r="F155" s="438"/>
      <c r="G155" s="438"/>
      <c r="H155" s="438"/>
      <c r="I155" s="438"/>
      <c r="J155" s="438"/>
      <c r="K155" s="439"/>
    </row>
    <row r="156" spans="1:11">
      <c r="A156" s="438"/>
      <c r="B156" s="438"/>
      <c r="C156" s="438"/>
      <c r="D156" s="438"/>
      <c r="E156" s="438"/>
      <c r="F156" s="438"/>
      <c r="G156" s="438"/>
      <c r="H156" s="438"/>
      <c r="I156" s="438"/>
      <c r="J156" s="438"/>
      <c r="K156" s="439"/>
    </row>
    <row r="157" spans="1:11">
      <c r="A157" s="438"/>
      <c r="B157" s="438"/>
      <c r="C157" s="438"/>
      <c r="D157" s="438"/>
      <c r="E157" s="438"/>
      <c r="F157" s="438"/>
      <c r="G157" s="438"/>
      <c r="H157" s="438"/>
      <c r="I157" s="438"/>
      <c r="J157" s="438"/>
      <c r="K157" s="439"/>
    </row>
    <row r="158" spans="1:11">
      <c r="A158" s="438"/>
      <c r="B158" s="438"/>
      <c r="C158" s="438"/>
      <c r="D158" s="438"/>
      <c r="E158" s="438"/>
      <c r="F158" s="438"/>
      <c r="G158" s="438"/>
      <c r="H158" s="438"/>
      <c r="I158" s="438"/>
      <c r="J158" s="438"/>
      <c r="K158" s="439"/>
    </row>
    <row r="159" spans="1:11">
      <c r="A159" s="438"/>
      <c r="B159" s="438"/>
      <c r="C159" s="438"/>
      <c r="D159" s="438"/>
      <c r="E159" s="438"/>
      <c r="F159" s="438"/>
      <c r="G159" s="438"/>
      <c r="H159" s="438"/>
      <c r="I159" s="438"/>
      <c r="J159" s="438"/>
      <c r="K159" s="439"/>
    </row>
    <row r="160" spans="1:11">
      <c r="A160" s="438"/>
      <c r="B160" s="438"/>
      <c r="C160" s="438"/>
      <c r="D160" s="438"/>
      <c r="E160" s="438"/>
      <c r="F160" s="438"/>
      <c r="G160" s="438"/>
      <c r="H160" s="438"/>
      <c r="I160" s="438"/>
      <c r="J160" s="438"/>
      <c r="K160" s="439"/>
    </row>
    <row r="161" spans="1:11">
      <c r="A161" s="438"/>
      <c r="B161" s="438"/>
      <c r="C161" s="438"/>
      <c r="D161" s="438"/>
      <c r="E161" s="438"/>
      <c r="F161" s="438"/>
      <c r="G161" s="438"/>
      <c r="H161" s="438"/>
      <c r="I161" s="438"/>
      <c r="J161" s="438"/>
      <c r="K161" s="439"/>
    </row>
    <row r="162" spans="1:11">
      <c r="A162" s="438"/>
      <c r="B162" s="438"/>
      <c r="C162" s="438"/>
      <c r="D162" s="438"/>
      <c r="E162" s="438"/>
      <c r="F162" s="438"/>
      <c r="G162" s="438"/>
      <c r="H162" s="438"/>
      <c r="I162" s="438"/>
      <c r="J162" s="438"/>
      <c r="K162" s="439"/>
    </row>
    <row r="163" spans="1:11">
      <c r="A163" s="438"/>
      <c r="B163" s="438"/>
      <c r="C163" s="438"/>
      <c r="D163" s="438"/>
      <c r="E163" s="438"/>
      <c r="F163" s="438"/>
      <c r="G163" s="438"/>
      <c r="H163" s="438"/>
      <c r="I163" s="438"/>
      <c r="J163" s="438"/>
      <c r="K163" s="439"/>
    </row>
    <row r="164" spans="1:11">
      <c r="A164" s="438"/>
      <c r="B164" s="438"/>
      <c r="C164" s="438"/>
      <c r="D164" s="438"/>
      <c r="E164" s="438"/>
      <c r="F164" s="438"/>
      <c r="G164" s="438"/>
      <c r="H164" s="438"/>
      <c r="I164" s="438"/>
      <c r="J164" s="438"/>
      <c r="K164" s="439"/>
    </row>
    <row r="165" spans="1:11">
      <c r="A165" s="438"/>
      <c r="B165" s="438"/>
      <c r="C165" s="438"/>
      <c r="D165" s="438"/>
      <c r="E165" s="438"/>
      <c r="F165" s="438"/>
      <c r="G165" s="438"/>
      <c r="H165" s="438"/>
      <c r="I165" s="438"/>
      <c r="J165" s="438"/>
      <c r="K165" s="439"/>
    </row>
    <row r="166" spans="1:11">
      <c r="A166" s="438"/>
      <c r="B166" s="438"/>
      <c r="C166" s="438"/>
      <c r="D166" s="438"/>
      <c r="E166" s="438"/>
      <c r="F166" s="438"/>
      <c r="G166" s="438"/>
      <c r="H166" s="438"/>
      <c r="I166" s="438"/>
      <c r="J166" s="438"/>
      <c r="K166" s="439"/>
    </row>
    <row r="167" spans="1:11">
      <c r="A167" s="438"/>
      <c r="B167" s="438"/>
      <c r="C167" s="438"/>
      <c r="D167" s="438"/>
      <c r="E167" s="438"/>
      <c r="F167" s="438"/>
      <c r="G167" s="438"/>
      <c r="H167" s="438"/>
      <c r="I167" s="438"/>
      <c r="J167" s="438"/>
      <c r="K167" s="439"/>
    </row>
    <row r="168" spans="1:11">
      <c r="A168" s="438"/>
      <c r="B168" s="438"/>
      <c r="C168" s="438"/>
      <c r="D168" s="438"/>
      <c r="E168" s="438"/>
      <c r="F168" s="438"/>
      <c r="G168" s="438"/>
      <c r="H168" s="438"/>
      <c r="I168" s="438"/>
      <c r="J168" s="438"/>
      <c r="K168" s="439"/>
    </row>
    <row r="169" spans="1:11">
      <c r="A169" s="438"/>
      <c r="B169" s="438"/>
      <c r="C169" s="438"/>
      <c r="D169" s="438"/>
      <c r="E169" s="438"/>
      <c r="F169" s="438"/>
      <c r="G169" s="438"/>
      <c r="H169" s="438"/>
      <c r="I169" s="438"/>
      <c r="J169" s="438"/>
      <c r="K169" s="438"/>
    </row>
    <row r="170" spans="1:11">
      <c r="A170" s="438"/>
      <c r="B170" s="438"/>
      <c r="C170" s="438"/>
      <c r="D170" s="438"/>
      <c r="E170" s="438"/>
      <c r="F170" s="438"/>
      <c r="G170" s="438"/>
      <c r="H170" s="438"/>
      <c r="I170" s="438"/>
      <c r="J170" s="438"/>
      <c r="K170" s="438"/>
    </row>
    <row r="171" spans="1:11">
      <c r="A171" s="438"/>
      <c r="B171" s="438"/>
      <c r="C171" s="438"/>
      <c r="D171" s="438"/>
      <c r="E171" s="438"/>
      <c r="F171" s="438"/>
      <c r="G171" s="438"/>
      <c r="H171" s="438"/>
      <c r="I171" s="438"/>
      <c r="J171" s="438"/>
      <c r="K171" s="438"/>
    </row>
    <row r="172" spans="1:11">
      <c r="A172" s="438"/>
      <c r="B172" s="438"/>
      <c r="C172" s="438"/>
      <c r="D172" s="438"/>
      <c r="E172" s="438"/>
      <c r="F172" s="438"/>
      <c r="G172" s="438"/>
      <c r="H172" s="438"/>
      <c r="I172" s="438"/>
      <c r="J172" s="438"/>
      <c r="K172" s="438"/>
    </row>
    <row r="173" spans="1:11">
      <c r="A173" s="438"/>
      <c r="B173" s="438"/>
      <c r="C173" s="438"/>
      <c r="D173" s="438"/>
      <c r="E173" s="438"/>
      <c r="F173" s="438"/>
      <c r="G173" s="438"/>
      <c r="H173" s="438"/>
      <c r="I173" s="438"/>
      <c r="J173" s="438"/>
      <c r="K173" s="438"/>
    </row>
    <row r="174" spans="1:11">
      <c r="A174" s="438"/>
      <c r="B174" s="438"/>
      <c r="C174" s="438"/>
      <c r="D174" s="438"/>
      <c r="E174" s="438"/>
      <c r="F174" s="438"/>
      <c r="G174" s="438"/>
      <c r="H174" s="438"/>
      <c r="I174" s="438"/>
      <c r="J174" s="438"/>
      <c r="K174" s="438"/>
    </row>
    <row r="175" spans="1:11">
      <c r="A175" s="438"/>
      <c r="B175" s="438"/>
      <c r="C175" s="438"/>
      <c r="D175" s="438"/>
      <c r="E175" s="438"/>
      <c r="F175" s="438"/>
      <c r="G175" s="438"/>
      <c r="H175" s="438"/>
      <c r="I175" s="438"/>
      <c r="J175" s="438"/>
      <c r="K175" s="438"/>
    </row>
    <row r="176" spans="1:11">
      <c r="A176" s="438"/>
      <c r="B176" s="438"/>
      <c r="C176" s="438"/>
      <c r="D176" s="438"/>
      <c r="E176" s="438"/>
      <c r="F176" s="438"/>
      <c r="G176" s="438"/>
      <c r="H176" s="438"/>
      <c r="I176" s="438"/>
      <c r="J176" s="438"/>
      <c r="K176" s="438"/>
    </row>
    <row r="177" spans="1:11">
      <c r="A177" s="438"/>
      <c r="B177" s="438"/>
      <c r="C177" s="438"/>
      <c r="D177" s="438"/>
      <c r="E177" s="438"/>
      <c r="F177" s="438"/>
      <c r="G177" s="438"/>
      <c r="H177" s="438"/>
      <c r="I177" s="438"/>
      <c r="J177" s="438"/>
      <c r="K177" s="438"/>
    </row>
    <row r="178" spans="1:11">
      <c r="A178" s="438"/>
      <c r="B178" s="438"/>
      <c r="C178" s="438"/>
      <c r="D178" s="438"/>
      <c r="E178" s="438"/>
      <c r="F178" s="438"/>
      <c r="G178" s="438"/>
      <c r="H178" s="438"/>
      <c r="I178" s="438"/>
      <c r="J178" s="438"/>
      <c r="K178" s="438"/>
    </row>
    <row r="179" spans="1:11">
      <c r="A179" s="438"/>
      <c r="B179" s="438"/>
      <c r="C179" s="438"/>
      <c r="D179" s="438"/>
      <c r="E179" s="438"/>
      <c r="F179" s="438"/>
      <c r="G179" s="438"/>
      <c r="H179" s="438"/>
      <c r="I179" s="438"/>
      <c r="J179" s="438"/>
      <c r="K179" s="438"/>
    </row>
    <row r="180" spans="1:11">
      <c r="A180" s="438"/>
      <c r="B180" s="438"/>
      <c r="C180" s="438"/>
      <c r="D180" s="438"/>
      <c r="E180" s="438"/>
      <c r="F180" s="438"/>
      <c r="G180" s="438"/>
      <c r="H180" s="438"/>
      <c r="I180" s="438"/>
      <c r="J180" s="438"/>
      <c r="K180" s="438"/>
    </row>
    <row r="181" spans="1:11">
      <c r="A181" s="438"/>
      <c r="B181" s="438"/>
      <c r="C181" s="438"/>
      <c r="D181" s="438"/>
      <c r="E181" s="438"/>
      <c r="F181" s="438"/>
      <c r="G181" s="438"/>
      <c r="H181" s="438"/>
      <c r="I181" s="438"/>
      <c r="J181" s="438"/>
      <c r="K181" s="438"/>
    </row>
    <row r="182" spans="1:11">
      <c r="A182" s="438"/>
      <c r="B182" s="438"/>
      <c r="C182" s="438"/>
      <c r="D182" s="438"/>
      <c r="E182" s="438"/>
      <c r="F182" s="438"/>
      <c r="G182" s="438"/>
      <c r="H182" s="438"/>
      <c r="I182" s="438"/>
      <c r="J182" s="438"/>
      <c r="K182" s="438"/>
    </row>
    <row r="183" spans="1:11">
      <c r="A183" s="438"/>
      <c r="B183" s="438"/>
      <c r="C183" s="438"/>
      <c r="D183" s="438"/>
      <c r="E183" s="438"/>
      <c r="F183" s="438"/>
      <c r="G183" s="438"/>
      <c r="H183" s="438"/>
      <c r="I183" s="438"/>
      <c r="J183" s="438"/>
      <c r="K183" s="438"/>
    </row>
    <row r="184" spans="1:11">
      <c r="A184" s="438"/>
      <c r="B184" s="438"/>
      <c r="C184" s="438"/>
      <c r="D184" s="438"/>
      <c r="E184" s="438"/>
      <c r="F184" s="438"/>
      <c r="G184" s="438"/>
      <c r="H184" s="438"/>
      <c r="I184" s="438"/>
      <c r="J184" s="438"/>
      <c r="K184" s="438"/>
    </row>
    <row r="185" spans="1:11">
      <c r="A185" s="438"/>
      <c r="B185" s="438"/>
      <c r="C185" s="438"/>
      <c r="D185" s="438"/>
      <c r="E185" s="438"/>
      <c r="F185" s="438"/>
      <c r="G185" s="438"/>
      <c r="H185" s="438"/>
      <c r="I185" s="438"/>
      <c r="J185" s="438"/>
      <c r="K185" s="438"/>
    </row>
    <row r="186" spans="1:11">
      <c r="A186" s="438"/>
      <c r="B186" s="438"/>
      <c r="C186" s="438"/>
      <c r="D186" s="438"/>
      <c r="E186" s="438"/>
      <c r="F186" s="438"/>
      <c r="G186" s="438"/>
      <c r="H186" s="438"/>
      <c r="I186" s="438"/>
      <c r="J186" s="438"/>
      <c r="K186" s="438"/>
    </row>
    <row r="187" spans="1:11">
      <c r="A187" s="438"/>
      <c r="B187" s="438"/>
      <c r="C187" s="438"/>
      <c r="D187" s="438"/>
      <c r="E187" s="438"/>
      <c r="F187" s="438"/>
      <c r="G187" s="438"/>
      <c r="H187" s="438"/>
      <c r="I187" s="438"/>
      <c r="J187" s="438"/>
      <c r="K187" s="438"/>
    </row>
    <row r="188" spans="1:11">
      <c r="A188" s="438"/>
      <c r="B188" s="438"/>
      <c r="C188" s="438"/>
      <c r="D188" s="438"/>
      <c r="E188" s="438"/>
      <c r="F188" s="438"/>
      <c r="G188" s="438"/>
      <c r="H188" s="438"/>
      <c r="I188" s="438"/>
      <c r="J188" s="438"/>
      <c r="K188" s="438"/>
    </row>
    <row r="189" spans="1:11">
      <c r="A189" s="438"/>
      <c r="B189" s="438"/>
      <c r="C189" s="438"/>
      <c r="D189" s="438"/>
      <c r="E189" s="438"/>
      <c r="F189" s="438"/>
      <c r="G189" s="438"/>
      <c r="H189" s="438"/>
      <c r="I189" s="438"/>
      <c r="J189" s="438"/>
      <c r="K189" s="438"/>
    </row>
    <row r="190" spans="1:11">
      <c r="A190" s="438"/>
      <c r="B190" s="438"/>
      <c r="C190" s="438"/>
      <c r="D190" s="438"/>
      <c r="E190" s="438"/>
      <c r="F190" s="438"/>
      <c r="G190" s="438"/>
      <c r="H190" s="438"/>
      <c r="I190" s="438"/>
      <c r="J190" s="438"/>
      <c r="K190" s="438"/>
    </row>
    <row r="191" spans="1:11">
      <c r="A191" s="438"/>
      <c r="B191" s="438"/>
      <c r="C191" s="438"/>
      <c r="D191" s="438"/>
      <c r="E191" s="438"/>
      <c r="F191" s="438"/>
      <c r="G191" s="438"/>
      <c r="H191" s="438"/>
      <c r="I191" s="438"/>
      <c r="J191" s="438"/>
      <c r="K191" s="438"/>
    </row>
    <row r="192" spans="1:11">
      <c r="A192" s="438"/>
      <c r="B192" s="438"/>
      <c r="C192" s="438"/>
      <c r="D192" s="438"/>
      <c r="E192" s="438"/>
      <c r="F192" s="438"/>
      <c r="G192" s="438"/>
      <c r="H192" s="438"/>
      <c r="I192" s="438"/>
      <c r="J192" s="438"/>
      <c r="K192" s="438"/>
    </row>
    <row r="193" spans="1:11">
      <c r="A193" s="438"/>
      <c r="B193" s="438"/>
      <c r="C193" s="438"/>
      <c r="D193" s="438"/>
      <c r="E193" s="438"/>
      <c r="F193" s="438"/>
      <c r="G193" s="438"/>
      <c r="H193" s="438"/>
      <c r="I193" s="438"/>
      <c r="J193" s="438"/>
      <c r="K193" s="438"/>
    </row>
    <row r="194" spans="1:11">
      <c r="A194" s="438"/>
      <c r="B194" s="438"/>
      <c r="C194" s="438"/>
      <c r="D194" s="438"/>
      <c r="E194" s="438"/>
      <c r="F194" s="438"/>
      <c r="G194" s="438"/>
      <c r="H194" s="438"/>
      <c r="I194" s="438"/>
      <c r="J194" s="438"/>
      <c r="K194" s="438"/>
    </row>
    <row r="195" spans="1:11">
      <c r="A195" s="438"/>
      <c r="B195" s="438"/>
      <c r="C195" s="438"/>
      <c r="D195" s="438"/>
      <c r="E195" s="438"/>
      <c r="F195" s="438"/>
      <c r="G195" s="438"/>
      <c r="H195" s="438"/>
      <c r="I195" s="438"/>
      <c r="J195" s="438"/>
      <c r="K195" s="438"/>
    </row>
    <row r="196" spans="1:11">
      <c r="A196" s="438"/>
      <c r="B196" s="438"/>
      <c r="C196" s="438"/>
      <c r="D196" s="438"/>
      <c r="E196" s="438"/>
      <c r="F196" s="438"/>
      <c r="G196" s="438"/>
      <c r="H196" s="438"/>
      <c r="I196" s="438"/>
      <c r="J196" s="438"/>
      <c r="K196" s="438"/>
    </row>
    <row r="197" spans="1:11">
      <c r="A197" s="438"/>
      <c r="B197" s="438"/>
      <c r="C197" s="438"/>
      <c r="D197" s="438"/>
      <c r="E197" s="438"/>
      <c r="F197" s="438"/>
      <c r="G197" s="438"/>
      <c r="H197" s="438"/>
      <c r="I197" s="438"/>
      <c r="J197" s="438"/>
      <c r="K197" s="438"/>
    </row>
    <row r="198" spans="1:11">
      <c r="A198" s="438"/>
      <c r="B198" s="438"/>
      <c r="C198" s="438"/>
      <c r="D198" s="438"/>
      <c r="E198" s="438"/>
      <c r="F198" s="438"/>
      <c r="G198" s="438"/>
      <c r="H198" s="438"/>
      <c r="I198" s="438"/>
      <c r="J198" s="438"/>
      <c r="K198" s="438"/>
    </row>
    <row r="199" spans="1:11">
      <c r="A199" s="438"/>
      <c r="B199" s="438"/>
      <c r="C199" s="438"/>
      <c r="D199" s="438"/>
      <c r="E199" s="438"/>
      <c r="F199" s="438"/>
      <c r="G199" s="438"/>
      <c r="H199" s="438"/>
      <c r="I199" s="438"/>
      <c r="J199" s="438"/>
      <c r="K199" s="438"/>
    </row>
    <row r="200" spans="1:11">
      <c r="A200" s="438"/>
      <c r="B200" s="438"/>
      <c r="C200" s="438"/>
      <c r="D200" s="438"/>
      <c r="E200" s="438"/>
      <c r="F200" s="438"/>
      <c r="G200" s="438"/>
      <c r="H200" s="438"/>
      <c r="I200" s="438"/>
      <c r="J200" s="438"/>
      <c r="K200" s="438"/>
    </row>
    <row r="201" spans="1:11">
      <c r="A201" s="438"/>
      <c r="B201" s="438"/>
      <c r="C201" s="438"/>
      <c r="D201" s="438"/>
      <c r="E201" s="438"/>
      <c r="F201" s="438"/>
      <c r="G201" s="438"/>
      <c r="H201" s="438"/>
      <c r="I201" s="438"/>
      <c r="J201" s="438"/>
      <c r="K201" s="438"/>
    </row>
    <row r="202" spans="1:11">
      <c r="A202" s="438"/>
      <c r="B202" s="438"/>
      <c r="C202" s="438"/>
      <c r="D202" s="438"/>
      <c r="E202" s="438"/>
      <c r="F202" s="438"/>
      <c r="G202" s="438"/>
      <c r="H202" s="438"/>
      <c r="I202" s="438"/>
      <c r="J202" s="438"/>
      <c r="K202" s="438"/>
    </row>
    <row r="203" spans="1:11">
      <c r="A203" s="438"/>
      <c r="B203" s="438"/>
      <c r="C203" s="438"/>
      <c r="D203" s="438"/>
      <c r="E203" s="438"/>
      <c r="F203" s="438"/>
      <c r="G203" s="438"/>
      <c r="H203" s="438"/>
      <c r="I203" s="438"/>
      <c r="J203" s="438"/>
      <c r="K203" s="438"/>
    </row>
    <row r="204" spans="1:11">
      <c r="A204" s="438"/>
      <c r="B204" s="438"/>
      <c r="C204" s="438"/>
      <c r="D204" s="438"/>
      <c r="E204" s="438"/>
      <c r="F204" s="438"/>
      <c r="G204" s="438"/>
      <c r="H204" s="438"/>
      <c r="I204" s="438"/>
      <c r="J204" s="438"/>
      <c r="K204" s="438"/>
    </row>
    <row r="205" spans="1:11">
      <c r="A205" s="438"/>
      <c r="B205" s="438"/>
      <c r="C205" s="438"/>
      <c r="D205" s="438"/>
      <c r="E205" s="438"/>
      <c r="F205" s="438"/>
      <c r="G205" s="438"/>
      <c r="H205" s="438"/>
      <c r="I205" s="438"/>
      <c r="J205" s="438"/>
      <c r="K205" s="438"/>
    </row>
    <row r="206" spans="1:11">
      <c r="A206" s="438"/>
      <c r="B206" s="438"/>
      <c r="C206" s="438"/>
      <c r="D206" s="438"/>
      <c r="E206" s="438"/>
      <c r="F206" s="438"/>
      <c r="G206" s="438"/>
      <c r="H206" s="438"/>
      <c r="I206" s="438"/>
      <c r="J206" s="438"/>
      <c r="K206" s="438"/>
    </row>
    <row r="207" spans="1:11">
      <c r="A207" s="438"/>
      <c r="B207" s="438"/>
      <c r="C207" s="438"/>
      <c r="D207" s="438"/>
      <c r="E207" s="438"/>
      <c r="F207" s="438"/>
      <c r="G207" s="438"/>
      <c r="H207" s="438"/>
      <c r="I207" s="438"/>
      <c r="J207" s="438"/>
      <c r="K207" s="438"/>
    </row>
    <row r="208" spans="1:11">
      <c r="A208" s="438"/>
      <c r="B208" s="438"/>
      <c r="C208" s="438"/>
      <c r="D208" s="438"/>
      <c r="E208" s="438"/>
      <c r="F208" s="438"/>
      <c r="G208" s="438"/>
      <c r="H208" s="438"/>
      <c r="I208" s="438"/>
      <c r="J208" s="438"/>
      <c r="K208" s="438"/>
    </row>
    <row r="209" spans="1:11">
      <c r="A209" s="438"/>
      <c r="B209" s="438"/>
      <c r="C209" s="438"/>
      <c r="D209" s="438"/>
      <c r="E209" s="438"/>
      <c r="F209" s="438"/>
      <c r="G209" s="438"/>
      <c r="H209" s="438"/>
      <c r="I209" s="438"/>
      <c r="J209" s="438"/>
      <c r="K209" s="438"/>
    </row>
    <row r="210" spans="1:11">
      <c r="A210" s="438"/>
      <c r="B210" s="438"/>
      <c r="C210" s="438"/>
      <c r="D210" s="438"/>
      <c r="E210" s="438"/>
      <c r="F210" s="438"/>
      <c r="G210" s="438"/>
      <c r="H210" s="438"/>
      <c r="I210" s="438"/>
      <c r="J210" s="438"/>
      <c r="K210" s="438"/>
    </row>
    <row r="211" spans="1:11">
      <c r="A211" s="438"/>
      <c r="B211" s="438"/>
      <c r="C211" s="438"/>
      <c r="D211" s="438"/>
      <c r="E211" s="438"/>
      <c r="F211" s="438"/>
      <c r="G211" s="438"/>
      <c r="H211" s="438"/>
      <c r="I211" s="438"/>
      <c r="J211" s="438"/>
      <c r="K211" s="438"/>
    </row>
    <row r="212" spans="1:11">
      <c r="A212" s="438"/>
      <c r="B212" s="438"/>
      <c r="C212" s="438"/>
      <c r="D212" s="438"/>
      <c r="E212" s="438"/>
      <c r="F212" s="438"/>
      <c r="G212" s="438"/>
      <c r="H212" s="438"/>
      <c r="I212" s="438"/>
      <c r="J212" s="438"/>
      <c r="K212" s="438"/>
    </row>
    <row r="213" spans="1:11">
      <c r="A213" s="438"/>
      <c r="B213" s="438"/>
      <c r="C213" s="438"/>
      <c r="D213" s="438"/>
      <c r="E213" s="438"/>
      <c r="F213" s="438"/>
      <c r="G213" s="438"/>
      <c r="H213" s="438"/>
      <c r="I213" s="438"/>
      <c r="J213" s="438"/>
      <c r="K213" s="438"/>
    </row>
    <row r="214" spans="1:11">
      <c r="A214" s="438"/>
      <c r="B214" s="438"/>
      <c r="C214" s="438"/>
      <c r="D214" s="438"/>
      <c r="E214" s="438"/>
      <c r="F214" s="438"/>
      <c r="G214" s="438"/>
      <c r="H214" s="438"/>
      <c r="I214" s="438"/>
      <c r="J214" s="438"/>
      <c r="K214" s="438"/>
    </row>
    <row r="215" spans="1:11">
      <c r="A215" s="438"/>
      <c r="B215" s="438"/>
      <c r="C215" s="438"/>
      <c r="D215" s="438"/>
      <c r="E215" s="438"/>
      <c r="F215" s="438"/>
      <c r="G215" s="438"/>
      <c r="H215" s="438"/>
      <c r="I215" s="438"/>
      <c r="J215" s="438"/>
      <c r="K215" s="438"/>
    </row>
    <row r="216" spans="1:11">
      <c r="A216" s="438"/>
      <c r="B216" s="438"/>
      <c r="C216" s="438"/>
      <c r="D216" s="438"/>
      <c r="E216" s="438"/>
      <c r="F216" s="438"/>
      <c r="G216" s="438"/>
      <c r="H216" s="438"/>
      <c r="I216" s="438"/>
      <c r="J216" s="438"/>
      <c r="K216" s="438"/>
    </row>
    <row r="217" spans="1:11">
      <c r="A217" s="438"/>
      <c r="B217" s="438"/>
      <c r="C217" s="438"/>
      <c r="D217" s="438"/>
      <c r="E217" s="438"/>
      <c r="F217" s="438"/>
      <c r="G217" s="438"/>
      <c r="H217" s="438"/>
      <c r="I217" s="438"/>
      <c r="J217" s="438"/>
      <c r="K217" s="438"/>
    </row>
    <row r="218" spans="1:11">
      <c r="A218" s="438"/>
      <c r="B218" s="438"/>
      <c r="C218" s="438"/>
      <c r="D218" s="438"/>
      <c r="E218" s="438"/>
      <c r="F218" s="438"/>
      <c r="G218" s="438"/>
      <c r="H218" s="438"/>
      <c r="I218" s="438"/>
      <c r="J218" s="438"/>
      <c r="K218" s="438"/>
    </row>
    <row r="219" spans="1:11">
      <c r="A219" s="438"/>
      <c r="B219" s="438"/>
      <c r="C219" s="438"/>
      <c r="D219" s="438"/>
      <c r="E219" s="438"/>
      <c r="F219" s="438"/>
      <c r="G219" s="438"/>
      <c r="H219" s="438"/>
      <c r="I219" s="438"/>
      <c r="J219" s="438"/>
      <c r="K219" s="438"/>
    </row>
    <row r="220" spans="1:11">
      <c r="A220" s="438"/>
      <c r="B220" s="438"/>
      <c r="C220" s="438"/>
      <c r="D220" s="438"/>
      <c r="E220" s="438"/>
      <c r="F220" s="438"/>
      <c r="G220" s="438"/>
      <c r="H220" s="438"/>
      <c r="I220" s="438"/>
      <c r="J220" s="438"/>
      <c r="K220" s="438"/>
    </row>
    <row r="221" spans="1:11">
      <c r="A221" s="438"/>
      <c r="B221" s="438"/>
      <c r="C221" s="438"/>
      <c r="D221" s="438"/>
      <c r="E221" s="438"/>
      <c r="F221" s="438"/>
      <c r="G221" s="438"/>
      <c r="H221" s="438"/>
      <c r="I221" s="438"/>
      <c r="J221" s="438"/>
      <c r="K221" s="438"/>
    </row>
    <row r="222" spans="1:11">
      <c r="A222" s="438"/>
      <c r="B222" s="438"/>
      <c r="C222" s="438"/>
      <c r="D222" s="438"/>
      <c r="E222" s="438"/>
      <c r="F222" s="438"/>
      <c r="G222" s="438"/>
      <c r="H222" s="438"/>
      <c r="I222" s="438"/>
      <c r="J222" s="438"/>
      <c r="K222" s="438"/>
    </row>
    <row r="223" spans="1:11">
      <c r="A223" s="438"/>
      <c r="B223" s="438"/>
      <c r="C223" s="438"/>
      <c r="D223" s="438"/>
      <c r="E223" s="438"/>
      <c r="F223" s="438"/>
      <c r="G223" s="438"/>
      <c r="H223" s="438"/>
      <c r="I223" s="438"/>
      <c r="J223" s="438"/>
      <c r="K223" s="438"/>
    </row>
    <row r="224" spans="1:11">
      <c r="A224" s="438"/>
      <c r="B224" s="438"/>
      <c r="C224" s="438"/>
      <c r="D224" s="438"/>
      <c r="E224" s="438"/>
      <c r="F224" s="438"/>
      <c r="G224" s="438"/>
      <c r="H224" s="438"/>
      <c r="I224" s="438"/>
      <c r="J224" s="438"/>
      <c r="K224" s="438"/>
    </row>
    <row r="225" spans="1:11">
      <c r="A225" s="438"/>
      <c r="B225" s="438"/>
      <c r="C225" s="438"/>
      <c r="D225" s="438"/>
      <c r="E225" s="438"/>
      <c r="F225" s="438"/>
      <c r="G225" s="438"/>
      <c r="H225" s="438"/>
      <c r="I225" s="438"/>
      <c r="J225" s="438"/>
      <c r="K225" s="438"/>
    </row>
    <row r="226" spans="1:11">
      <c r="A226" s="438"/>
      <c r="B226" s="438"/>
      <c r="C226" s="438"/>
      <c r="D226" s="438"/>
      <c r="E226" s="438"/>
      <c r="F226" s="438"/>
      <c r="G226" s="438"/>
      <c r="H226" s="438"/>
      <c r="I226" s="438"/>
      <c r="J226" s="438"/>
      <c r="K226" s="438"/>
    </row>
    <row r="227" spans="1:11">
      <c r="A227" s="438"/>
      <c r="B227" s="438"/>
      <c r="C227" s="438"/>
      <c r="D227" s="438"/>
      <c r="E227" s="438"/>
      <c r="F227" s="438"/>
      <c r="G227" s="438"/>
      <c r="H227" s="438"/>
      <c r="I227" s="438"/>
      <c r="J227" s="438"/>
      <c r="K227" s="438"/>
    </row>
    <row r="228" spans="1:11">
      <c r="A228" s="438"/>
      <c r="B228" s="438"/>
      <c r="C228" s="438"/>
      <c r="D228" s="438"/>
      <c r="E228" s="438"/>
      <c r="F228" s="438"/>
      <c r="G228" s="438"/>
      <c r="H228" s="438"/>
      <c r="I228" s="438"/>
      <c r="J228" s="438"/>
      <c r="K228" s="438"/>
    </row>
    <row r="229" spans="1:11">
      <c r="A229" s="438"/>
      <c r="B229" s="438"/>
      <c r="C229" s="438"/>
      <c r="D229" s="438"/>
      <c r="E229" s="438"/>
      <c r="F229" s="438"/>
      <c r="G229" s="438"/>
      <c r="H229" s="438"/>
      <c r="I229" s="438"/>
      <c r="J229" s="438"/>
      <c r="K229" s="438"/>
    </row>
    <row r="230" spans="1:11">
      <c r="A230" s="438"/>
      <c r="B230" s="438"/>
      <c r="C230" s="438"/>
      <c r="D230" s="438"/>
      <c r="E230" s="438"/>
      <c r="F230" s="438"/>
      <c r="G230" s="438"/>
      <c r="H230" s="438"/>
      <c r="I230" s="438"/>
      <c r="J230" s="438"/>
      <c r="K230" s="438"/>
    </row>
    <row r="231" spans="1:11">
      <c r="A231" s="438"/>
      <c r="B231" s="438"/>
      <c r="C231" s="438"/>
      <c r="D231" s="438"/>
      <c r="E231" s="438"/>
      <c r="F231" s="438"/>
      <c r="G231" s="438"/>
      <c r="H231" s="438"/>
      <c r="I231" s="438"/>
      <c r="J231" s="438"/>
      <c r="K231" s="438"/>
    </row>
    <row r="232" spans="1:11">
      <c r="A232" s="438"/>
      <c r="B232" s="438"/>
      <c r="C232" s="438"/>
      <c r="D232" s="438"/>
      <c r="E232" s="438"/>
      <c r="F232" s="438"/>
      <c r="G232" s="438"/>
      <c r="H232" s="438"/>
      <c r="I232" s="438"/>
      <c r="J232" s="438"/>
      <c r="K232" s="438"/>
    </row>
    <row r="233" spans="1:11">
      <c r="A233" s="438"/>
      <c r="B233" s="438"/>
      <c r="C233" s="438"/>
      <c r="D233" s="438"/>
      <c r="E233" s="438"/>
      <c r="F233" s="438"/>
      <c r="G233" s="438"/>
      <c r="H233" s="438"/>
      <c r="I233" s="438"/>
      <c r="J233" s="438"/>
      <c r="K233" s="438"/>
    </row>
  </sheetData>
  <mergeCells count="1">
    <mergeCell ref="A1:K1"/>
  </mergeCells>
  <dataValidations count="13">
    <dataValidation type="date" allowBlank="1" showInputMessage="1" showErrorMessage="1" sqref="C69:C70 C24:C31 C37:C39 C33:C35 C4:C7 C42:C45 C47:C67 C72:C74 C79:C106 C109:C116">
      <formula1>36161</formula1>
      <formula2>41274</formula2>
    </dataValidation>
    <dataValidation type="list" allowBlank="1" showInputMessage="1" showErrorMessage="1" sqref="E20:E23 E27:E31 E42:E46 E79:E82 E91:E93 E110:E116">
      <formula1>$S$3:$S$6</formula1>
    </dataValidation>
    <dataValidation type="list" allowBlank="1" showInputMessage="1" showErrorMessage="1" sqref="H20:H23 H27:H31">
      <formula1>$Q$27:$Q$38</formula1>
    </dataValidation>
    <dataValidation type="list" allowBlank="1" showInputMessage="1" showErrorMessage="1" sqref="I24:I26 I72:I73 I47:I70 I94:I109">
      <formula1>"ОВЗ, ребенок-инвалид, инвалид"</formula1>
    </dataValidation>
    <dataValidation type="list" allowBlank="1" showInputMessage="1" showErrorMessage="1" sqref="D4">
      <formula1>$Q$3:$Q$6</formula1>
    </dataValidation>
    <dataValidation type="list" allowBlank="1" showInputMessage="1" showErrorMessage="1" sqref="E4 D23 D27 D30:D31 D79:D82 D42:D45 D91:D92 D110:D116">
      <formula1>$R$3:$R$6</formula1>
    </dataValidation>
    <dataValidation type="list" allowBlank="1" showInputMessage="1" showErrorMessage="1" sqref="H4">
      <formula1>$P$17:$P$55</formula1>
    </dataValidation>
    <dataValidation type="list" allowBlank="1" showInputMessage="1" showErrorMessage="1" sqref="H24:H26 H5:H7 H72:H73 H47:H70 H94:H109">
      <formula1>"1, 2, 3, 4, 5, 6, 7, 8, 9, 10, 11"</formula1>
    </dataValidation>
    <dataValidation type="list" allowBlank="1" showInputMessage="1" showErrorMessage="1" sqref="E24:E26 E5:E7 E47:E70 E72:E75 E83:E90 E94:E109">
      <formula1>"ИУП, ДО, ДОТ, ДО и ДОТ"</formula1>
    </dataValidation>
    <dataValidation type="list" allowBlank="1" showInputMessage="1" showErrorMessage="1" sqref="D24:D26 D20:D22 D28:D29 D93:D109 D47:D70 D72:D75 D83:D90 D5:D7">
      <formula1>"очная, заочная, очно-заочная, самообразование, семейная"</formula1>
    </dataValidation>
    <dataValidation type="list" allowBlank="1" showInputMessage="1" showErrorMessage="1" sqref="H42:H46 H79:H92 H110:H116">
      <formula1>$Q$28:$Q$39</formula1>
    </dataValidation>
    <dataValidation type="list" allowBlank="1" showInputMessage="1" showErrorMessage="1" sqref="J72:J73 J47:J70 J96:J109">
      <formula1>"успевает, не успевает, выбыл, расторгнут договор, ТПМПК"</formula1>
    </dataValidation>
    <dataValidation type="list" allowBlank="1" showInputMessage="1" showErrorMessage="1" sqref="H93">
      <formula1>$Q$32:$Q$43</formula1>
    </dataValidation>
  </dataValidations>
  <pageMargins left="0.7" right="0.7" top="0.75" bottom="0.75" header="0.3" footer="0.3"/>
  <pageSetup paperSize="9" orientation="portrait" vertic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51"/>
  <sheetViews>
    <sheetView tabSelected="1" topLeftCell="A7" workbookViewId="0">
      <selection activeCell="X30" sqref="X30"/>
    </sheetView>
  </sheetViews>
  <sheetFormatPr defaultRowHeight="14.4"/>
  <cols>
    <col min="1" max="1" width="4.88671875" customWidth="1"/>
    <col min="2" max="2" width="47" customWidth="1"/>
    <col min="4" max="4" width="15.44140625" customWidth="1"/>
  </cols>
  <sheetData>
    <row r="1" spans="1:19" ht="54.75" customHeight="1">
      <c r="A1" s="878" t="s">
        <v>169</v>
      </c>
      <c r="B1" s="878"/>
      <c r="C1" s="878"/>
    </row>
    <row r="3" spans="1:19" ht="27.6">
      <c r="A3" s="319" t="s">
        <v>26</v>
      </c>
      <c r="B3" s="319" t="s">
        <v>21</v>
      </c>
      <c r="C3" s="319" t="s">
        <v>22</v>
      </c>
      <c r="D3" s="315"/>
    </row>
    <row r="4" spans="1:19">
      <c r="A4" s="319">
        <v>1</v>
      </c>
      <c r="B4" s="320" t="s">
        <v>178</v>
      </c>
      <c r="C4" s="321" t="s">
        <v>179</v>
      </c>
      <c r="D4" s="316" t="s">
        <v>294</v>
      </c>
      <c r="E4" s="785"/>
      <c r="F4" s="811" t="s">
        <v>142</v>
      </c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</row>
    <row r="5" spans="1:19">
      <c r="A5" s="319">
        <v>2</v>
      </c>
      <c r="B5" s="322" t="s">
        <v>180</v>
      </c>
      <c r="C5" s="323" t="s">
        <v>179</v>
      </c>
      <c r="D5" s="315"/>
      <c r="E5" s="785"/>
      <c r="F5" s="796" t="s">
        <v>112</v>
      </c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</row>
    <row r="6" spans="1:19">
      <c r="A6" s="319">
        <v>3</v>
      </c>
      <c r="B6" s="322" t="s">
        <v>181</v>
      </c>
      <c r="C6" s="323" t="s">
        <v>179</v>
      </c>
      <c r="D6" s="315"/>
      <c r="E6" s="785"/>
      <c r="F6" s="796" t="s">
        <v>95</v>
      </c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</row>
    <row r="7" spans="1:19">
      <c r="A7" s="319">
        <v>4</v>
      </c>
      <c r="B7" s="322" t="s">
        <v>182</v>
      </c>
      <c r="C7" s="323" t="s">
        <v>179</v>
      </c>
      <c r="D7" s="315"/>
      <c r="E7" s="785"/>
      <c r="F7" s="796" t="s">
        <v>110</v>
      </c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</row>
    <row r="8" spans="1:19">
      <c r="A8" s="319">
        <v>5</v>
      </c>
      <c r="B8" s="322" t="s">
        <v>183</v>
      </c>
      <c r="C8" s="323" t="s">
        <v>179</v>
      </c>
      <c r="D8" s="315"/>
      <c r="E8" s="785"/>
      <c r="F8" s="796" t="s">
        <v>109</v>
      </c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</row>
    <row r="9" spans="1:19">
      <c r="A9" s="319">
        <v>6</v>
      </c>
      <c r="B9" s="322" t="s">
        <v>184</v>
      </c>
      <c r="C9" s="323" t="s">
        <v>179</v>
      </c>
      <c r="D9" s="315"/>
      <c r="E9" s="785"/>
      <c r="F9" s="796" t="s">
        <v>108</v>
      </c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</row>
    <row r="10" spans="1:19">
      <c r="A10" s="319">
        <v>7</v>
      </c>
      <c r="B10" s="322" t="s">
        <v>185</v>
      </c>
      <c r="C10" s="323" t="s">
        <v>179</v>
      </c>
      <c r="D10" s="315"/>
      <c r="E10" s="785"/>
      <c r="F10" s="796" t="s">
        <v>111</v>
      </c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</row>
    <row r="11" spans="1:19">
      <c r="A11" s="319">
        <v>8</v>
      </c>
      <c r="B11" s="322" t="s">
        <v>186</v>
      </c>
      <c r="C11" s="323" t="s">
        <v>187</v>
      </c>
      <c r="D11" s="315"/>
      <c r="E11" s="785"/>
      <c r="F11" s="811" t="s">
        <v>1119</v>
      </c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</row>
    <row r="12" spans="1:19">
      <c r="A12" s="319">
        <v>9</v>
      </c>
      <c r="B12" s="322" t="s">
        <v>188</v>
      </c>
      <c r="C12" s="323" t="s">
        <v>187</v>
      </c>
      <c r="D12" s="315"/>
      <c r="E12" s="785"/>
      <c r="F12" s="796"/>
      <c r="G12" s="812">
        <f>SUM(G4:G11)</f>
        <v>0</v>
      </c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</row>
    <row r="13" spans="1:19">
      <c r="A13" s="319">
        <v>10</v>
      </c>
      <c r="B13" s="322" t="s">
        <v>189</v>
      </c>
      <c r="C13" s="323" t="s">
        <v>190</v>
      </c>
      <c r="D13" s="315"/>
      <c r="E13" s="785">
        <v>100</v>
      </c>
      <c r="F13" s="811" t="s">
        <v>142</v>
      </c>
      <c r="G13" s="796">
        <v>11</v>
      </c>
      <c r="H13" s="796"/>
      <c r="I13" s="799" t="s">
        <v>1120</v>
      </c>
      <c r="J13" s="810">
        <f>G13*100/E13</f>
        <v>11</v>
      </c>
      <c r="K13" s="796"/>
      <c r="L13" s="796"/>
      <c r="M13" s="796"/>
      <c r="N13" s="796"/>
      <c r="O13" s="796"/>
      <c r="P13" s="796"/>
      <c r="Q13" s="796"/>
      <c r="R13" s="796"/>
      <c r="S13" s="796"/>
    </row>
    <row r="14" spans="1:19">
      <c r="A14" s="319">
        <v>11</v>
      </c>
      <c r="B14" s="322" t="s">
        <v>191</v>
      </c>
      <c r="C14" s="324">
        <v>11</v>
      </c>
      <c r="D14" s="315"/>
      <c r="E14" s="785">
        <v>129</v>
      </c>
      <c r="F14" s="796" t="s">
        <v>112</v>
      </c>
      <c r="G14" s="796">
        <v>6</v>
      </c>
      <c r="H14" s="796"/>
      <c r="I14" s="799" t="s">
        <v>112</v>
      </c>
      <c r="J14" s="810">
        <f t="shared" ref="J14:J22" si="0">G14*100/E14</f>
        <v>4.6511627906976747</v>
      </c>
      <c r="K14" s="796"/>
      <c r="L14" s="796"/>
      <c r="M14" s="796"/>
      <c r="N14" s="796"/>
      <c r="O14" s="796"/>
      <c r="P14" s="796"/>
      <c r="Q14" s="796"/>
      <c r="R14" s="796"/>
      <c r="S14" s="796"/>
    </row>
    <row r="15" spans="1:19">
      <c r="A15" s="319">
        <v>12</v>
      </c>
      <c r="B15" s="308" t="s">
        <v>172</v>
      </c>
      <c r="C15" s="308">
        <v>11</v>
      </c>
      <c r="D15" s="317" t="s">
        <v>112</v>
      </c>
      <c r="E15" s="785">
        <v>26</v>
      </c>
      <c r="F15" s="796" t="s">
        <v>96</v>
      </c>
      <c r="G15" s="796">
        <v>1</v>
      </c>
      <c r="H15" s="796"/>
      <c r="I15" s="799" t="s">
        <v>96</v>
      </c>
      <c r="J15" s="810">
        <f t="shared" si="0"/>
        <v>3.8461538461538463</v>
      </c>
      <c r="K15" s="796"/>
      <c r="L15" s="796"/>
      <c r="M15" s="796"/>
      <c r="N15" s="796"/>
      <c r="O15" s="796"/>
      <c r="P15" s="796"/>
      <c r="Q15" s="796"/>
      <c r="R15" s="796"/>
      <c r="S15" s="796"/>
    </row>
    <row r="16" spans="1:19">
      <c r="A16" s="319">
        <v>13</v>
      </c>
      <c r="B16" s="308" t="s">
        <v>173</v>
      </c>
      <c r="C16" s="308">
        <v>11</v>
      </c>
      <c r="D16" s="315"/>
      <c r="E16" s="785">
        <v>70</v>
      </c>
      <c r="F16" s="796" t="s">
        <v>95</v>
      </c>
      <c r="G16" s="796">
        <v>9</v>
      </c>
      <c r="H16" s="796"/>
      <c r="I16" s="799" t="s">
        <v>95</v>
      </c>
      <c r="J16" s="810">
        <f t="shared" si="0"/>
        <v>12.857142857142858</v>
      </c>
      <c r="K16" s="796"/>
      <c r="L16" s="796"/>
      <c r="M16" s="796"/>
      <c r="N16" s="796"/>
      <c r="O16" s="796"/>
      <c r="P16" s="796"/>
      <c r="Q16" s="796"/>
      <c r="R16" s="796"/>
      <c r="S16" s="796"/>
    </row>
    <row r="17" spans="1:19">
      <c r="A17" s="319">
        <v>14</v>
      </c>
      <c r="B17" s="308" t="s">
        <v>174</v>
      </c>
      <c r="C17" s="308">
        <v>11</v>
      </c>
      <c r="D17" s="315"/>
      <c r="E17" s="785">
        <v>40</v>
      </c>
      <c r="F17" s="796" t="s">
        <v>111</v>
      </c>
      <c r="G17" s="796">
        <v>2</v>
      </c>
      <c r="H17" s="796"/>
      <c r="I17" s="799" t="s">
        <v>111</v>
      </c>
      <c r="J17" s="810">
        <f t="shared" si="0"/>
        <v>5</v>
      </c>
      <c r="K17" s="796"/>
      <c r="L17" s="796"/>
      <c r="M17" s="796"/>
      <c r="N17" s="796"/>
      <c r="O17" s="796"/>
      <c r="P17" s="796"/>
      <c r="Q17" s="796"/>
      <c r="R17" s="796"/>
      <c r="S17" s="796"/>
    </row>
    <row r="18" spans="1:19">
      <c r="A18" s="319">
        <v>15</v>
      </c>
      <c r="B18" s="308" t="s">
        <v>175</v>
      </c>
      <c r="C18" s="308">
        <v>11</v>
      </c>
      <c r="D18" s="315"/>
      <c r="E18" s="785">
        <v>60</v>
      </c>
      <c r="F18" s="796" t="s">
        <v>110</v>
      </c>
      <c r="G18" s="796">
        <v>3</v>
      </c>
      <c r="H18" s="796"/>
      <c r="I18" s="799" t="s">
        <v>110</v>
      </c>
      <c r="J18" s="810">
        <f t="shared" si="0"/>
        <v>5</v>
      </c>
      <c r="K18" s="796"/>
      <c r="L18" s="796"/>
      <c r="M18" s="796"/>
      <c r="N18" s="796"/>
      <c r="O18" s="796"/>
      <c r="P18" s="796"/>
      <c r="Q18" s="796"/>
      <c r="R18" s="796"/>
      <c r="S18" s="796"/>
    </row>
    <row r="19" spans="1:19">
      <c r="A19" s="319">
        <v>16</v>
      </c>
      <c r="B19" s="308" t="s">
        <v>176</v>
      </c>
      <c r="C19" s="308">
        <v>11</v>
      </c>
      <c r="D19" s="315"/>
      <c r="E19" s="785">
        <v>32</v>
      </c>
      <c r="F19" s="796" t="s">
        <v>109</v>
      </c>
      <c r="G19" s="796">
        <v>7</v>
      </c>
      <c r="H19" s="796"/>
      <c r="I19" s="799" t="s">
        <v>109</v>
      </c>
      <c r="J19" s="810">
        <f t="shared" si="0"/>
        <v>21.875</v>
      </c>
      <c r="K19" s="796"/>
      <c r="L19" s="796"/>
      <c r="M19" s="796"/>
      <c r="N19" s="796"/>
      <c r="O19" s="796"/>
      <c r="P19" s="796"/>
      <c r="Q19" s="796"/>
      <c r="R19" s="796"/>
      <c r="S19" s="796"/>
    </row>
    <row r="20" spans="1:19">
      <c r="A20" s="319">
        <v>17</v>
      </c>
      <c r="B20" s="308" t="s">
        <v>177</v>
      </c>
      <c r="C20" s="308">
        <v>11</v>
      </c>
      <c r="D20" s="315"/>
      <c r="E20" s="785">
        <v>63</v>
      </c>
      <c r="F20" s="796" t="s">
        <v>1119</v>
      </c>
      <c r="G20" s="796">
        <v>1</v>
      </c>
      <c r="H20" s="796"/>
      <c r="I20" s="799" t="s">
        <v>1119</v>
      </c>
      <c r="J20" s="810">
        <f t="shared" si="0"/>
        <v>1.5873015873015872</v>
      </c>
      <c r="K20" s="796"/>
      <c r="L20" s="796"/>
      <c r="M20" s="796"/>
      <c r="N20" s="796"/>
      <c r="O20" s="796"/>
      <c r="P20" s="796"/>
      <c r="Q20" s="796"/>
      <c r="R20" s="796"/>
      <c r="S20" s="796"/>
    </row>
    <row r="21" spans="1:19">
      <c r="A21" s="319">
        <v>18</v>
      </c>
      <c r="B21" s="308" t="s">
        <v>209</v>
      </c>
      <c r="C21" s="308">
        <v>11</v>
      </c>
      <c r="D21" s="317" t="s">
        <v>96</v>
      </c>
      <c r="E21" s="785">
        <v>77</v>
      </c>
      <c r="F21" s="796" t="s">
        <v>108</v>
      </c>
      <c r="G21" s="796">
        <v>8</v>
      </c>
      <c r="H21" s="796"/>
      <c r="I21" s="799" t="s">
        <v>108</v>
      </c>
      <c r="J21" s="813">
        <f t="shared" si="0"/>
        <v>10.38961038961039</v>
      </c>
      <c r="K21" s="796"/>
      <c r="L21" s="796"/>
      <c r="M21" s="796"/>
      <c r="N21" s="796"/>
      <c r="O21" s="796"/>
      <c r="P21" s="796"/>
      <c r="Q21" s="796"/>
      <c r="R21" s="796"/>
      <c r="S21" s="796"/>
    </row>
    <row r="22" spans="1:19">
      <c r="A22" s="319">
        <v>19</v>
      </c>
      <c r="B22" s="319" t="s">
        <v>211</v>
      </c>
      <c r="C22" s="308" t="s">
        <v>67</v>
      </c>
      <c r="D22" s="318" t="s">
        <v>95</v>
      </c>
      <c r="E22" s="796">
        <f>SUM(E13:E21)</f>
        <v>597</v>
      </c>
      <c r="F22" s="796" t="s">
        <v>107</v>
      </c>
      <c r="G22" s="796">
        <f>SUM(G13:G21)</f>
        <v>48</v>
      </c>
      <c r="H22" s="796"/>
      <c r="I22" s="796"/>
      <c r="J22" s="813">
        <f t="shared" si="0"/>
        <v>8.0402010050251249</v>
      </c>
      <c r="K22" s="796"/>
      <c r="L22" s="796"/>
      <c r="M22" s="796"/>
      <c r="N22" s="796"/>
      <c r="O22" s="796"/>
      <c r="P22" s="796"/>
      <c r="Q22" s="796"/>
      <c r="R22" s="796"/>
      <c r="S22" s="796"/>
    </row>
    <row r="23" spans="1:19">
      <c r="A23" s="319">
        <v>20</v>
      </c>
      <c r="B23" s="319" t="s">
        <v>212</v>
      </c>
      <c r="C23" s="308" t="s">
        <v>67</v>
      </c>
      <c r="D23" s="315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</row>
    <row r="24" spans="1:19">
      <c r="A24" s="319">
        <v>21</v>
      </c>
      <c r="B24" s="319" t="s">
        <v>213</v>
      </c>
      <c r="C24" s="308" t="s">
        <v>67</v>
      </c>
      <c r="D24" s="315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</row>
    <row r="25" spans="1:19">
      <c r="A25" s="319">
        <v>22</v>
      </c>
      <c r="B25" s="319" t="s">
        <v>214</v>
      </c>
      <c r="C25" s="308" t="s">
        <v>66</v>
      </c>
      <c r="D25" s="315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796"/>
    </row>
    <row r="26" spans="1:19">
      <c r="A26" s="319">
        <v>23</v>
      </c>
      <c r="B26" s="319" t="s">
        <v>215</v>
      </c>
      <c r="C26" s="308" t="s">
        <v>66</v>
      </c>
      <c r="D26" s="315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</row>
    <row r="27" spans="1:19">
      <c r="A27" s="319">
        <v>24</v>
      </c>
      <c r="B27" s="319" t="s">
        <v>216</v>
      </c>
      <c r="C27" s="308" t="s">
        <v>66</v>
      </c>
      <c r="D27" s="315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</row>
    <row r="28" spans="1:19">
      <c r="A28" s="319">
        <v>25</v>
      </c>
      <c r="B28" s="319" t="s">
        <v>217</v>
      </c>
      <c r="C28" s="308" t="s">
        <v>65</v>
      </c>
      <c r="D28" s="315"/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6"/>
      <c r="S28" s="796"/>
    </row>
    <row r="29" spans="1:19">
      <c r="A29" s="319">
        <v>26</v>
      </c>
      <c r="B29" s="319" t="s">
        <v>218</v>
      </c>
      <c r="C29" s="308" t="s">
        <v>65</v>
      </c>
      <c r="D29" s="315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6"/>
      <c r="S29" s="796"/>
    </row>
    <row r="30" spans="1:19">
      <c r="A30" s="319">
        <v>27</v>
      </c>
      <c r="B30" s="308" t="s">
        <v>219</v>
      </c>
      <c r="C30" s="308" t="s">
        <v>64</v>
      </c>
      <c r="D30" s="315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</row>
    <row r="31" spans="1:19">
      <c r="A31" s="319">
        <v>28</v>
      </c>
      <c r="B31" s="308" t="s">
        <v>234</v>
      </c>
      <c r="C31" s="308" t="s">
        <v>235</v>
      </c>
      <c r="D31" s="318" t="s">
        <v>111</v>
      </c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</row>
    <row r="32" spans="1:19">
      <c r="A32" s="319">
        <v>29</v>
      </c>
      <c r="B32" s="308" t="s">
        <v>236</v>
      </c>
      <c r="C32" s="308" t="s">
        <v>235</v>
      </c>
      <c r="D32" s="315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</row>
    <row r="33" spans="1:19">
      <c r="A33" s="319">
        <v>30</v>
      </c>
      <c r="B33" s="308" t="s">
        <v>243</v>
      </c>
      <c r="C33" s="308" t="s">
        <v>235</v>
      </c>
      <c r="D33" s="318" t="s">
        <v>110</v>
      </c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</row>
    <row r="34" spans="1:19">
      <c r="A34" s="319">
        <v>31</v>
      </c>
      <c r="B34" s="308" t="s">
        <v>244</v>
      </c>
      <c r="C34" s="308" t="s">
        <v>245</v>
      </c>
      <c r="D34" s="315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6"/>
      <c r="S34" s="796"/>
    </row>
    <row r="35" spans="1:19">
      <c r="A35" s="319">
        <v>32</v>
      </c>
      <c r="B35" s="308" t="s">
        <v>246</v>
      </c>
      <c r="C35" s="308" t="s">
        <v>245</v>
      </c>
      <c r="D35" s="315"/>
    </row>
    <row r="36" spans="1:19">
      <c r="A36" s="319">
        <v>33</v>
      </c>
      <c r="B36" s="308" t="s">
        <v>258</v>
      </c>
      <c r="C36" s="308">
        <v>11</v>
      </c>
      <c r="D36" s="318" t="s">
        <v>109</v>
      </c>
    </row>
    <row r="37" spans="1:19">
      <c r="A37" s="319">
        <v>34</v>
      </c>
      <c r="B37" s="308" t="s">
        <v>259</v>
      </c>
      <c r="C37" s="308">
        <v>11</v>
      </c>
      <c r="D37" s="315"/>
    </row>
    <row r="38" spans="1:19">
      <c r="A38" s="319">
        <v>35</v>
      </c>
      <c r="B38" s="308" t="s">
        <v>260</v>
      </c>
      <c r="C38" s="308">
        <v>11</v>
      </c>
      <c r="D38" s="315"/>
    </row>
    <row r="39" spans="1:19">
      <c r="A39" s="319">
        <v>36</v>
      </c>
      <c r="B39" s="308" t="s">
        <v>261</v>
      </c>
      <c r="C39" s="308">
        <v>11</v>
      </c>
      <c r="D39" s="315"/>
    </row>
    <row r="40" spans="1:19">
      <c r="A40" s="319">
        <v>37</v>
      </c>
      <c r="B40" s="308" t="s">
        <v>262</v>
      </c>
      <c r="C40" s="308">
        <v>11</v>
      </c>
      <c r="D40" s="315"/>
    </row>
    <row r="41" spans="1:19">
      <c r="A41" s="319">
        <v>38</v>
      </c>
      <c r="B41" s="308" t="s">
        <v>263</v>
      </c>
      <c r="C41" s="308">
        <v>11</v>
      </c>
      <c r="D41" s="315"/>
    </row>
    <row r="42" spans="1:19">
      <c r="A42" s="319">
        <v>39</v>
      </c>
      <c r="B42" s="308" t="s">
        <v>264</v>
      </c>
      <c r="C42" s="308">
        <v>11</v>
      </c>
      <c r="D42" s="315"/>
    </row>
    <row r="43" spans="1:19">
      <c r="A43" s="319">
        <v>40</v>
      </c>
      <c r="B43" s="308" t="s">
        <v>278</v>
      </c>
      <c r="C43" s="308" t="s">
        <v>235</v>
      </c>
      <c r="D43" s="318" t="s">
        <v>295</v>
      </c>
    </row>
    <row r="44" spans="1:19" ht="15.6">
      <c r="A44" s="319">
        <v>41</v>
      </c>
      <c r="B44" s="325" t="s">
        <v>279</v>
      </c>
      <c r="C44" s="325" t="s">
        <v>67</v>
      </c>
      <c r="D44" s="318" t="s">
        <v>108</v>
      </c>
    </row>
    <row r="45" spans="1:19" ht="15.6">
      <c r="A45" s="319">
        <v>42</v>
      </c>
      <c r="B45" s="325" t="s">
        <v>280</v>
      </c>
      <c r="C45" s="325" t="s">
        <v>67</v>
      </c>
      <c r="D45" s="315"/>
    </row>
    <row r="46" spans="1:19" ht="15.6">
      <c r="A46" s="319">
        <v>43</v>
      </c>
      <c r="B46" s="325" t="s">
        <v>281</v>
      </c>
      <c r="C46" s="325" t="s">
        <v>67</v>
      </c>
      <c r="D46" s="315"/>
    </row>
    <row r="47" spans="1:19" ht="15.6">
      <c r="A47" s="319">
        <v>44</v>
      </c>
      <c r="B47" s="325" t="s">
        <v>282</v>
      </c>
      <c r="C47" s="325" t="s">
        <v>67</v>
      </c>
      <c r="D47" s="315"/>
    </row>
    <row r="48" spans="1:19" ht="15.6">
      <c r="A48" s="319">
        <v>45</v>
      </c>
      <c r="B48" s="325" t="s">
        <v>283</v>
      </c>
      <c r="C48" s="325" t="s">
        <v>67</v>
      </c>
      <c r="D48" s="315"/>
    </row>
    <row r="49" spans="1:4" ht="15.6">
      <c r="A49" s="319">
        <v>46</v>
      </c>
      <c r="B49" s="325" t="s">
        <v>284</v>
      </c>
      <c r="C49" s="325" t="s">
        <v>67</v>
      </c>
      <c r="D49" s="315"/>
    </row>
    <row r="50" spans="1:4" ht="15.6">
      <c r="A50" s="319">
        <v>47</v>
      </c>
      <c r="B50" s="325" t="s">
        <v>285</v>
      </c>
      <c r="C50" s="325" t="s">
        <v>67</v>
      </c>
      <c r="D50" s="315"/>
    </row>
    <row r="51" spans="1:4" ht="15.6">
      <c r="A51" s="319">
        <v>48</v>
      </c>
      <c r="B51" s="325" t="s">
        <v>286</v>
      </c>
      <c r="C51" s="325" t="s">
        <v>66</v>
      </c>
      <c r="D51" s="315"/>
    </row>
  </sheetData>
  <mergeCells count="1">
    <mergeCell ref="A1:C1"/>
  </mergeCells>
  <dataValidations count="1">
    <dataValidation type="list" allowBlank="1" showInputMessage="1" showErrorMessage="1" sqref="C15:C19">
      <formula1>"1, 2, 3, 4, 5, 6, 7, 8, 9, 10, 11"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68"/>
  <sheetViews>
    <sheetView topLeftCell="H1" workbookViewId="0">
      <selection activeCell="U31" sqref="U31"/>
    </sheetView>
  </sheetViews>
  <sheetFormatPr defaultRowHeight="14.4"/>
  <cols>
    <col min="1" max="1" width="4.6640625" customWidth="1"/>
    <col min="2" max="2" width="53.44140625" customWidth="1"/>
    <col min="3" max="3" width="19.44140625" customWidth="1"/>
    <col min="4" max="4" width="15.109375" customWidth="1"/>
  </cols>
  <sheetData>
    <row r="1" spans="1:12" ht="40.5" customHeight="1">
      <c r="A1" s="878" t="s">
        <v>170</v>
      </c>
      <c r="B1" s="878"/>
      <c r="C1" s="878"/>
    </row>
    <row r="3" spans="1:12" ht="30" customHeight="1">
      <c r="A3" s="311" t="s">
        <v>26</v>
      </c>
      <c r="B3" s="311" t="s">
        <v>21</v>
      </c>
      <c r="C3" s="311" t="s">
        <v>22</v>
      </c>
      <c r="D3" s="219"/>
    </row>
    <row r="4" spans="1:12" ht="17.25" customHeight="1">
      <c r="A4" s="311">
        <v>1</v>
      </c>
      <c r="B4" s="311" t="s">
        <v>192</v>
      </c>
      <c r="C4" s="311" t="s">
        <v>72</v>
      </c>
      <c r="D4" s="310" t="s">
        <v>142</v>
      </c>
      <c r="E4" s="796">
        <v>102</v>
      </c>
      <c r="F4" s="796" t="s">
        <v>1120</v>
      </c>
      <c r="G4" s="796">
        <v>9</v>
      </c>
      <c r="H4" s="796"/>
      <c r="I4" s="796" t="s">
        <v>1120</v>
      </c>
      <c r="J4" s="814">
        <f>G4*100/E4</f>
        <v>8.8235294117647065</v>
      </c>
      <c r="K4" s="796"/>
      <c r="L4" s="796"/>
    </row>
    <row r="5" spans="1:12">
      <c r="A5" s="309">
        <v>2</v>
      </c>
      <c r="B5" s="309" t="s">
        <v>193</v>
      </c>
      <c r="C5" s="309" t="s">
        <v>72</v>
      </c>
      <c r="D5" s="429"/>
      <c r="E5" s="796">
        <v>212</v>
      </c>
      <c r="F5" s="796" t="s">
        <v>112</v>
      </c>
      <c r="G5" s="796">
        <v>9</v>
      </c>
      <c r="H5" s="796"/>
      <c r="I5" s="796" t="s">
        <v>112</v>
      </c>
      <c r="J5" s="814">
        <f t="shared" ref="J5:J12" si="0">G5*100/E5</f>
        <v>4.2452830188679247</v>
      </c>
      <c r="K5" s="796"/>
      <c r="L5" s="796"/>
    </row>
    <row r="6" spans="1:12">
      <c r="A6" s="309">
        <v>3</v>
      </c>
      <c r="B6" s="309" t="s">
        <v>194</v>
      </c>
      <c r="C6" s="309" t="s">
        <v>72</v>
      </c>
      <c r="D6" s="429"/>
      <c r="E6" s="796">
        <v>57</v>
      </c>
      <c r="F6" s="796" t="s">
        <v>96</v>
      </c>
      <c r="G6" s="796">
        <v>1</v>
      </c>
      <c r="H6" s="796"/>
      <c r="I6" s="796" t="s">
        <v>96</v>
      </c>
      <c r="J6" s="814">
        <f t="shared" si="0"/>
        <v>1.7543859649122806</v>
      </c>
      <c r="K6" s="796"/>
      <c r="L6" s="796"/>
    </row>
    <row r="7" spans="1:12">
      <c r="A7" s="311">
        <v>4</v>
      </c>
      <c r="B7" s="309" t="s">
        <v>195</v>
      </c>
      <c r="C7" s="309" t="s">
        <v>72</v>
      </c>
      <c r="D7" s="429"/>
      <c r="E7" s="796">
        <v>151</v>
      </c>
      <c r="F7" s="796" t="s">
        <v>95</v>
      </c>
      <c r="G7" s="796">
        <v>14</v>
      </c>
      <c r="H7" s="796"/>
      <c r="I7" s="796" t="s">
        <v>95</v>
      </c>
      <c r="J7" s="814">
        <f t="shared" si="0"/>
        <v>9.2715231788079464</v>
      </c>
      <c r="K7" s="796"/>
      <c r="L7" s="796"/>
    </row>
    <row r="8" spans="1:12">
      <c r="A8" s="311">
        <v>5</v>
      </c>
      <c r="B8" s="309" t="s">
        <v>196</v>
      </c>
      <c r="C8" s="309" t="s">
        <v>71</v>
      </c>
      <c r="D8" s="429"/>
      <c r="E8" s="796">
        <v>130</v>
      </c>
      <c r="F8" s="796" t="s">
        <v>111</v>
      </c>
      <c r="G8" s="796">
        <v>3</v>
      </c>
      <c r="H8" s="796"/>
      <c r="I8" s="796" t="s">
        <v>111</v>
      </c>
      <c r="J8" s="814">
        <f t="shared" si="0"/>
        <v>2.3076923076923075</v>
      </c>
      <c r="K8" s="796"/>
      <c r="L8" s="796"/>
    </row>
    <row r="9" spans="1:12">
      <c r="A9" s="311">
        <v>6</v>
      </c>
      <c r="B9" s="309" t="s">
        <v>197</v>
      </c>
      <c r="C9" s="309" t="s">
        <v>71</v>
      </c>
      <c r="D9" s="429"/>
      <c r="E9" s="796">
        <v>133</v>
      </c>
      <c r="F9" s="796" t="s">
        <v>110</v>
      </c>
      <c r="G9" s="796">
        <v>10</v>
      </c>
      <c r="H9" s="796"/>
      <c r="I9" s="796" t="s">
        <v>110</v>
      </c>
      <c r="J9" s="814">
        <f t="shared" si="0"/>
        <v>7.518796992481203</v>
      </c>
      <c r="K9" s="796"/>
      <c r="L9" s="796"/>
    </row>
    <row r="10" spans="1:12">
      <c r="A10" s="309">
        <v>7</v>
      </c>
      <c r="B10" s="309" t="s">
        <v>198</v>
      </c>
      <c r="C10" s="309" t="s">
        <v>71</v>
      </c>
      <c r="D10" s="429"/>
      <c r="E10" s="796">
        <v>123</v>
      </c>
      <c r="F10" s="796" t="s">
        <v>109</v>
      </c>
      <c r="G10" s="796">
        <v>6</v>
      </c>
      <c r="H10" s="796"/>
      <c r="I10" s="796" t="s">
        <v>109</v>
      </c>
      <c r="J10" s="814">
        <f t="shared" si="0"/>
        <v>4.8780487804878048</v>
      </c>
      <c r="K10" s="796"/>
      <c r="L10" s="796"/>
    </row>
    <row r="11" spans="1:12" ht="15.75" customHeight="1">
      <c r="A11" s="309">
        <v>8</v>
      </c>
      <c r="B11" s="434" t="s">
        <v>656</v>
      </c>
      <c r="C11" s="435" t="s">
        <v>657</v>
      </c>
      <c r="D11" s="429"/>
      <c r="E11" s="796">
        <v>85</v>
      </c>
      <c r="F11" s="796" t="s">
        <v>1119</v>
      </c>
      <c r="G11" s="796">
        <v>6</v>
      </c>
      <c r="H11" s="796"/>
      <c r="I11" s="796" t="s">
        <v>1119</v>
      </c>
      <c r="J11" s="814">
        <f t="shared" si="0"/>
        <v>7.0588235294117645</v>
      </c>
      <c r="K11" s="796"/>
      <c r="L11" s="796"/>
    </row>
    <row r="12" spans="1:12">
      <c r="A12" s="311">
        <v>9</v>
      </c>
      <c r="B12" s="309" t="s">
        <v>199</v>
      </c>
      <c r="C12" s="309" t="s">
        <v>71</v>
      </c>
      <c r="D12" s="310"/>
      <c r="E12" s="796">
        <v>149</v>
      </c>
      <c r="F12" s="796" t="s">
        <v>108</v>
      </c>
      <c r="G12" s="796">
        <v>5</v>
      </c>
      <c r="H12" s="796"/>
      <c r="I12" s="796" t="s">
        <v>108</v>
      </c>
      <c r="J12" s="814">
        <f t="shared" si="0"/>
        <v>3.3557046979865772</v>
      </c>
      <c r="K12" s="796"/>
      <c r="L12" s="796"/>
    </row>
    <row r="13" spans="1:12">
      <c r="A13" s="311">
        <v>10</v>
      </c>
      <c r="B13" s="311" t="s">
        <v>200</v>
      </c>
      <c r="C13" s="311">
        <v>9</v>
      </c>
      <c r="D13" s="310" t="s">
        <v>112</v>
      </c>
      <c r="E13" s="796"/>
      <c r="F13" s="796"/>
      <c r="G13" s="796">
        <f>SUM(G4:G12)</f>
        <v>63</v>
      </c>
      <c r="H13" s="796"/>
      <c r="I13" s="796"/>
      <c r="J13" s="796"/>
      <c r="K13" s="796"/>
      <c r="L13" s="796"/>
    </row>
    <row r="14" spans="1:12">
      <c r="A14" s="311">
        <v>11</v>
      </c>
      <c r="B14" s="309" t="s">
        <v>201</v>
      </c>
      <c r="C14" s="309">
        <v>9</v>
      </c>
      <c r="D14" s="219"/>
      <c r="E14" s="796"/>
      <c r="F14" s="796"/>
      <c r="G14" s="796"/>
      <c r="H14" s="796"/>
      <c r="I14" s="796"/>
      <c r="J14" s="796"/>
      <c r="K14" s="796"/>
      <c r="L14" s="796"/>
    </row>
    <row r="15" spans="1:12">
      <c r="A15" s="309">
        <v>12</v>
      </c>
      <c r="B15" s="309" t="s">
        <v>202</v>
      </c>
      <c r="C15" s="309">
        <v>9</v>
      </c>
      <c r="D15" s="219"/>
      <c r="E15" s="796"/>
      <c r="F15" s="796"/>
      <c r="G15" s="796"/>
      <c r="H15" s="796"/>
      <c r="I15" s="796"/>
      <c r="J15" s="796"/>
      <c r="K15" s="796"/>
      <c r="L15" s="796"/>
    </row>
    <row r="16" spans="1:12">
      <c r="A16" s="309">
        <v>13</v>
      </c>
      <c r="B16" s="309" t="s">
        <v>203</v>
      </c>
      <c r="C16" s="309">
        <v>9</v>
      </c>
      <c r="D16" s="219"/>
      <c r="E16" s="796"/>
      <c r="F16" s="796"/>
      <c r="G16" s="796"/>
      <c r="H16" s="796"/>
      <c r="I16" s="796"/>
      <c r="J16" s="796"/>
      <c r="K16" s="796"/>
      <c r="L16" s="796"/>
    </row>
    <row r="17" spans="1:12">
      <c r="A17" s="311">
        <v>14</v>
      </c>
      <c r="B17" s="311" t="s">
        <v>204</v>
      </c>
      <c r="C17" s="311">
        <v>9</v>
      </c>
      <c r="D17" s="219"/>
      <c r="E17" s="796"/>
      <c r="F17" s="796"/>
      <c r="G17" s="796"/>
      <c r="H17" s="796"/>
      <c r="I17" s="796"/>
      <c r="J17" s="796"/>
      <c r="K17" s="796"/>
      <c r="L17" s="796"/>
    </row>
    <row r="18" spans="1:12">
      <c r="A18" s="311">
        <v>15</v>
      </c>
      <c r="B18" s="309" t="s">
        <v>205</v>
      </c>
      <c r="C18" s="309">
        <v>9</v>
      </c>
      <c r="D18" s="219"/>
      <c r="E18" s="796"/>
      <c r="F18" s="796"/>
      <c r="G18" s="796"/>
      <c r="H18" s="796"/>
      <c r="I18" s="796"/>
      <c r="J18" s="796"/>
      <c r="K18" s="796"/>
      <c r="L18" s="796"/>
    </row>
    <row r="19" spans="1:12">
      <c r="A19" s="311">
        <v>16</v>
      </c>
      <c r="B19" s="309" t="s">
        <v>206</v>
      </c>
      <c r="C19" s="309">
        <v>9</v>
      </c>
      <c r="D19" s="219"/>
      <c r="E19" s="796"/>
      <c r="F19" s="796"/>
      <c r="G19" s="796"/>
      <c r="H19" s="796"/>
      <c r="I19" s="796"/>
      <c r="J19" s="796"/>
      <c r="K19" s="796"/>
      <c r="L19" s="796"/>
    </row>
    <row r="20" spans="1:12">
      <c r="A20" s="309">
        <v>17</v>
      </c>
      <c r="B20" s="309" t="s">
        <v>207</v>
      </c>
      <c r="C20" s="309">
        <v>9</v>
      </c>
      <c r="D20" s="219"/>
      <c r="E20" s="796"/>
      <c r="F20" s="796"/>
      <c r="G20" s="796"/>
      <c r="H20" s="796"/>
      <c r="I20" s="796"/>
      <c r="J20" s="796"/>
      <c r="K20" s="796"/>
      <c r="L20" s="796"/>
    </row>
    <row r="21" spans="1:12">
      <c r="A21" s="309">
        <v>18</v>
      </c>
      <c r="B21" s="309" t="s">
        <v>208</v>
      </c>
      <c r="C21" s="309">
        <v>9</v>
      </c>
      <c r="D21" s="219"/>
      <c r="E21" s="796"/>
      <c r="F21" s="796"/>
      <c r="G21" s="796"/>
      <c r="H21" s="796"/>
      <c r="I21" s="796"/>
      <c r="J21" s="796"/>
      <c r="K21" s="796"/>
      <c r="L21" s="796"/>
    </row>
    <row r="22" spans="1:12">
      <c r="A22" s="311">
        <v>19</v>
      </c>
      <c r="B22" s="309" t="s">
        <v>210</v>
      </c>
      <c r="C22" s="309">
        <v>9</v>
      </c>
      <c r="D22" s="310" t="s">
        <v>96</v>
      </c>
      <c r="E22" s="796"/>
      <c r="F22" s="796"/>
      <c r="G22" s="796"/>
      <c r="H22" s="796"/>
      <c r="I22" s="796"/>
      <c r="J22" s="796"/>
      <c r="K22" s="796"/>
      <c r="L22" s="796"/>
    </row>
    <row r="23" spans="1:12">
      <c r="A23" s="311">
        <v>20</v>
      </c>
      <c r="B23" s="309" t="s">
        <v>220</v>
      </c>
      <c r="C23" s="311" t="s">
        <v>72</v>
      </c>
      <c r="D23" s="310" t="s">
        <v>95</v>
      </c>
      <c r="E23" s="796"/>
      <c r="F23" s="796"/>
      <c r="G23" s="796"/>
      <c r="H23" s="796"/>
      <c r="I23" s="796"/>
      <c r="J23" s="796"/>
      <c r="K23" s="796"/>
      <c r="L23" s="796"/>
    </row>
    <row r="24" spans="1:12">
      <c r="A24" s="311">
        <v>21</v>
      </c>
      <c r="B24" s="309" t="s">
        <v>221</v>
      </c>
      <c r="C24" s="309" t="s">
        <v>72</v>
      </c>
      <c r="D24" s="219"/>
      <c r="E24" s="796"/>
      <c r="F24" s="796"/>
      <c r="G24" s="796"/>
      <c r="H24" s="796"/>
      <c r="I24" s="796"/>
      <c r="J24" s="796"/>
      <c r="K24" s="796"/>
      <c r="L24" s="796"/>
    </row>
    <row r="25" spans="1:12">
      <c r="A25" s="309">
        <v>22</v>
      </c>
      <c r="B25" s="309" t="s">
        <v>222</v>
      </c>
      <c r="C25" s="309" t="s">
        <v>72</v>
      </c>
      <c r="D25" s="219"/>
      <c r="E25" s="796"/>
      <c r="F25" s="796"/>
      <c r="G25" s="796"/>
      <c r="H25" s="796"/>
      <c r="I25" s="796"/>
      <c r="J25" s="796"/>
      <c r="K25" s="796"/>
      <c r="L25" s="796"/>
    </row>
    <row r="26" spans="1:12">
      <c r="A26" s="309">
        <v>23</v>
      </c>
      <c r="B26" s="309" t="s">
        <v>223</v>
      </c>
      <c r="C26" s="309" t="s">
        <v>72</v>
      </c>
      <c r="D26" s="219"/>
      <c r="E26" s="796"/>
      <c r="F26" s="796"/>
      <c r="G26" s="796"/>
      <c r="H26" s="796"/>
      <c r="I26" s="796"/>
      <c r="J26" s="796"/>
      <c r="K26" s="796"/>
      <c r="L26" s="796"/>
    </row>
    <row r="27" spans="1:12">
      <c r="A27" s="311">
        <v>24</v>
      </c>
      <c r="B27" s="312" t="s">
        <v>224</v>
      </c>
      <c r="C27" s="309" t="s">
        <v>71</v>
      </c>
      <c r="D27" s="219"/>
      <c r="E27" s="796"/>
      <c r="F27" s="796"/>
      <c r="G27" s="796"/>
      <c r="H27" s="796"/>
      <c r="I27" s="796"/>
      <c r="J27" s="796"/>
      <c r="K27" s="796"/>
      <c r="L27" s="796"/>
    </row>
    <row r="28" spans="1:12">
      <c r="A28" s="311">
        <v>25</v>
      </c>
      <c r="B28" s="309" t="s">
        <v>225</v>
      </c>
      <c r="C28" s="309" t="s">
        <v>71</v>
      </c>
      <c r="D28" s="219"/>
      <c r="E28" s="796"/>
      <c r="F28" s="796"/>
      <c r="G28" s="796"/>
      <c r="H28" s="796"/>
      <c r="I28" s="796"/>
      <c r="J28" s="796"/>
      <c r="K28" s="796"/>
      <c r="L28" s="796"/>
    </row>
    <row r="29" spans="1:12">
      <c r="A29" s="311">
        <v>26</v>
      </c>
      <c r="B29" s="313" t="s">
        <v>226</v>
      </c>
      <c r="C29" s="309" t="s">
        <v>71</v>
      </c>
      <c r="D29" s="219"/>
      <c r="E29" s="796"/>
      <c r="F29" s="796"/>
      <c r="G29" s="796"/>
      <c r="H29" s="796"/>
      <c r="I29" s="796"/>
      <c r="J29" s="796"/>
      <c r="K29" s="796"/>
      <c r="L29" s="796"/>
    </row>
    <row r="30" spans="1:12">
      <c r="A30" s="309">
        <v>27</v>
      </c>
      <c r="B30" s="312" t="s">
        <v>227</v>
      </c>
      <c r="C30" s="309" t="s">
        <v>71</v>
      </c>
      <c r="D30" s="219"/>
      <c r="E30" s="796"/>
      <c r="F30" s="796"/>
      <c r="G30" s="796"/>
      <c r="H30" s="796"/>
      <c r="I30" s="796"/>
      <c r="J30" s="796"/>
      <c r="K30" s="796"/>
      <c r="L30" s="796"/>
    </row>
    <row r="31" spans="1:12">
      <c r="A31" s="309">
        <v>28</v>
      </c>
      <c r="B31" s="313" t="s">
        <v>228</v>
      </c>
      <c r="C31" s="309" t="s">
        <v>71</v>
      </c>
      <c r="D31" s="219"/>
      <c r="E31" s="796"/>
      <c r="F31" s="796"/>
      <c r="G31" s="796"/>
      <c r="H31" s="796"/>
      <c r="I31" s="796"/>
      <c r="J31" s="796"/>
      <c r="K31" s="796"/>
      <c r="L31" s="796"/>
    </row>
    <row r="32" spans="1:12">
      <c r="A32" s="311">
        <v>29</v>
      </c>
      <c r="B32" s="313" t="s">
        <v>229</v>
      </c>
      <c r="C32" s="309" t="s">
        <v>71</v>
      </c>
      <c r="D32" s="219"/>
      <c r="E32" s="796"/>
      <c r="F32" s="796"/>
      <c r="G32" s="796"/>
      <c r="H32" s="796"/>
      <c r="I32" s="796"/>
      <c r="J32" s="796"/>
      <c r="K32" s="796"/>
      <c r="L32" s="796"/>
    </row>
    <row r="33" spans="1:12">
      <c r="A33" s="311">
        <v>30</v>
      </c>
      <c r="B33" s="312" t="s">
        <v>230</v>
      </c>
      <c r="C33" s="309" t="s">
        <v>70</v>
      </c>
      <c r="D33" s="219"/>
      <c r="E33" s="796"/>
      <c r="F33" s="796"/>
      <c r="G33" s="796"/>
      <c r="H33" s="796"/>
      <c r="I33" s="796"/>
      <c r="J33" s="796"/>
      <c r="K33" s="796"/>
      <c r="L33" s="796"/>
    </row>
    <row r="34" spans="1:12">
      <c r="A34" s="311">
        <v>31</v>
      </c>
      <c r="B34" s="309" t="s">
        <v>231</v>
      </c>
      <c r="C34" s="309" t="s">
        <v>70</v>
      </c>
      <c r="D34" s="219"/>
      <c r="E34" s="796"/>
      <c r="F34" s="796"/>
      <c r="G34" s="796"/>
      <c r="H34" s="796"/>
      <c r="I34" s="796"/>
      <c r="J34" s="796"/>
      <c r="K34" s="796"/>
      <c r="L34" s="796"/>
    </row>
    <row r="35" spans="1:12">
      <c r="A35" s="309">
        <v>32</v>
      </c>
      <c r="B35" s="311" t="s">
        <v>232</v>
      </c>
      <c r="C35" s="309" t="s">
        <v>70</v>
      </c>
      <c r="D35" s="219"/>
      <c r="E35" s="796"/>
      <c r="F35" s="796"/>
      <c r="G35" s="796"/>
      <c r="H35" s="796"/>
      <c r="I35" s="796"/>
      <c r="J35" s="796"/>
      <c r="K35" s="796"/>
      <c r="L35" s="796"/>
    </row>
    <row r="36" spans="1:12">
      <c r="A36" s="309">
        <v>33</v>
      </c>
      <c r="B36" s="312" t="s">
        <v>233</v>
      </c>
      <c r="C36" s="309" t="s">
        <v>69</v>
      </c>
      <c r="D36" s="219"/>
      <c r="E36" s="796"/>
      <c r="F36" s="796"/>
      <c r="G36" s="796"/>
      <c r="H36" s="796"/>
      <c r="I36" s="796"/>
      <c r="J36" s="796"/>
      <c r="K36" s="796"/>
      <c r="L36" s="796"/>
    </row>
    <row r="37" spans="1:12">
      <c r="A37" s="311">
        <v>34</v>
      </c>
      <c r="B37" s="314" t="s">
        <v>237</v>
      </c>
      <c r="C37" s="314" t="s">
        <v>238</v>
      </c>
      <c r="D37" s="310" t="s">
        <v>111</v>
      </c>
      <c r="E37" s="796"/>
      <c r="F37" s="796"/>
      <c r="G37" s="796"/>
      <c r="H37" s="796"/>
      <c r="I37" s="796"/>
      <c r="J37" s="796"/>
      <c r="K37" s="796"/>
      <c r="L37" s="796"/>
    </row>
    <row r="38" spans="1:12">
      <c r="A38" s="311">
        <v>35</v>
      </c>
      <c r="B38" s="313" t="s">
        <v>239</v>
      </c>
      <c r="C38" s="313" t="s">
        <v>240</v>
      </c>
      <c r="D38" s="219"/>
      <c r="E38" s="796"/>
      <c r="F38" s="796"/>
      <c r="G38" s="796"/>
      <c r="H38" s="796"/>
      <c r="I38" s="796"/>
      <c r="J38" s="796"/>
      <c r="K38" s="796"/>
      <c r="L38" s="796"/>
    </row>
    <row r="39" spans="1:12">
      <c r="A39" s="311">
        <v>36</v>
      </c>
      <c r="B39" s="313" t="s">
        <v>241</v>
      </c>
      <c r="C39" s="313" t="s">
        <v>242</v>
      </c>
      <c r="D39" s="219"/>
      <c r="E39" s="796"/>
      <c r="F39" s="796"/>
      <c r="G39" s="796"/>
      <c r="H39" s="796"/>
      <c r="I39" s="796"/>
      <c r="J39" s="796"/>
      <c r="K39" s="796"/>
      <c r="L39" s="796"/>
    </row>
    <row r="40" spans="1:12">
      <c r="A40" s="309">
        <v>37</v>
      </c>
      <c r="B40" s="309" t="s">
        <v>247</v>
      </c>
      <c r="C40" s="309" t="s">
        <v>238</v>
      </c>
      <c r="D40" s="310" t="s">
        <v>110</v>
      </c>
      <c r="E40" s="796"/>
      <c r="F40" s="796"/>
      <c r="G40" s="796"/>
      <c r="H40" s="796"/>
      <c r="I40" s="796"/>
      <c r="J40" s="796"/>
      <c r="K40" s="796"/>
      <c r="L40" s="796"/>
    </row>
    <row r="41" spans="1:12">
      <c r="A41" s="309">
        <v>38</v>
      </c>
      <c r="B41" s="309" t="s">
        <v>248</v>
      </c>
      <c r="C41" s="309" t="s">
        <v>238</v>
      </c>
      <c r="D41" s="219"/>
      <c r="E41" s="796"/>
      <c r="F41" s="796"/>
      <c r="G41" s="796"/>
      <c r="H41" s="796"/>
      <c r="I41" s="796"/>
      <c r="J41" s="796"/>
      <c r="K41" s="796"/>
      <c r="L41" s="796"/>
    </row>
    <row r="42" spans="1:12">
      <c r="A42" s="311">
        <v>39</v>
      </c>
      <c r="B42" s="309" t="s">
        <v>249</v>
      </c>
      <c r="C42" s="309" t="s">
        <v>250</v>
      </c>
      <c r="D42" s="219"/>
      <c r="E42" s="796"/>
      <c r="F42" s="796"/>
      <c r="G42" s="796"/>
      <c r="H42" s="796"/>
      <c r="I42" s="796"/>
      <c r="J42" s="796"/>
      <c r="K42" s="796"/>
      <c r="L42" s="796"/>
    </row>
    <row r="43" spans="1:12">
      <c r="A43" s="311">
        <v>40</v>
      </c>
      <c r="B43" s="309" t="s">
        <v>251</v>
      </c>
      <c r="C43" s="309" t="s">
        <v>252</v>
      </c>
      <c r="D43" s="219"/>
      <c r="E43" s="796"/>
      <c r="F43" s="796"/>
      <c r="G43" s="796"/>
      <c r="H43" s="796"/>
      <c r="I43" s="796"/>
      <c r="J43" s="796"/>
      <c r="K43" s="796"/>
      <c r="L43" s="796"/>
    </row>
    <row r="44" spans="1:12">
      <c r="A44" s="311">
        <v>41</v>
      </c>
      <c r="B44" s="309" t="s">
        <v>253</v>
      </c>
      <c r="C44" s="309" t="s">
        <v>252</v>
      </c>
      <c r="D44" s="219"/>
      <c r="E44" s="796"/>
      <c r="F44" s="796"/>
      <c r="G44" s="796"/>
      <c r="H44" s="796"/>
      <c r="I44" s="796"/>
      <c r="J44" s="796"/>
      <c r="K44" s="796"/>
      <c r="L44" s="796"/>
    </row>
    <row r="45" spans="1:12">
      <c r="A45" s="309">
        <v>42</v>
      </c>
      <c r="B45" s="309" t="s">
        <v>254</v>
      </c>
      <c r="C45" s="309" t="s">
        <v>252</v>
      </c>
      <c r="D45" s="219"/>
      <c r="E45" s="796"/>
      <c r="F45" s="796"/>
      <c r="G45" s="796"/>
      <c r="H45" s="796"/>
      <c r="I45" s="796"/>
      <c r="J45" s="796"/>
      <c r="K45" s="796"/>
      <c r="L45" s="796"/>
    </row>
    <row r="46" spans="1:12">
      <c r="A46" s="309">
        <v>43</v>
      </c>
      <c r="B46" s="309" t="s">
        <v>255</v>
      </c>
      <c r="C46" s="309" t="s">
        <v>240</v>
      </c>
      <c r="D46" s="219"/>
      <c r="E46" s="796"/>
      <c r="F46" s="796"/>
      <c r="G46" s="796"/>
      <c r="H46" s="796"/>
      <c r="I46" s="796"/>
      <c r="J46" s="796"/>
      <c r="K46" s="796"/>
      <c r="L46" s="796"/>
    </row>
    <row r="47" spans="1:12">
      <c r="A47" s="311">
        <v>44</v>
      </c>
      <c r="B47" s="424" t="s">
        <v>655</v>
      </c>
      <c r="C47" s="436" t="s">
        <v>238</v>
      </c>
      <c r="D47" s="219"/>
      <c r="E47" s="796"/>
      <c r="F47" s="796"/>
      <c r="G47" s="796"/>
      <c r="H47" s="796"/>
      <c r="I47" s="796"/>
      <c r="J47" s="796"/>
      <c r="K47" s="796"/>
      <c r="L47" s="796"/>
    </row>
    <row r="48" spans="1:12">
      <c r="A48" s="311">
        <v>45</v>
      </c>
      <c r="B48" s="309" t="s">
        <v>256</v>
      </c>
      <c r="C48" s="309" t="s">
        <v>240</v>
      </c>
      <c r="D48" s="219"/>
      <c r="E48" s="796"/>
      <c r="F48" s="796"/>
      <c r="G48" s="796"/>
      <c r="H48" s="796"/>
      <c r="I48" s="796"/>
      <c r="J48" s="796"/>
      <c r="K48" s="796"/>
      <c r="L48" s="796"/>
    </row>
    <row r="49" spans="1:5">
      <c r="A49" s="311">
        <v>46</v>
      </c>
      <c r="B49" s="309" t="s">
        <v>257</v>
      </c>
      <c r="C49" s="309" t="s">
        <v>242</v>
      </c>
      <c r="D49" s="219"/>
    </row>
    <row r="50" spans="1:5">
      <c r="A50" s="309">
        <v>47</v>
      </c>
      <c r="B50" s="311" t="s">
        <v>265</v>
      </c>
      <c r="C50" s="311" t="s">
        <v>68</v>
      </c>
      <c r="D50" s="310" t="s">
        <v>109</v>
      </c>
      <c r="E50">
        <v>6</v>
      </c>
    </row>
    <row r="51" spans="1:5">
      <c r="A51" s="309">
        <v>48</v>
      </c>
      <c r="B51" s="309" t="s">
        <v>266</v>
      </c>
      <c r="C51" s="309" t="s">
        <v>68</v>
      </c>
      <c r="D51" s="219"/>
    </row>
    <row r="52" spans="1:5">
      <c r="A52" s="311">
        <v>49</v>
      </c>
      <c r="B52" s="309" t="s">
        <v>267</v>
      </c>
      <c r="C52" s="309" t="s">
        <v>71</v>
      </c>
      <c r="D52" s="219"/>
    </row>
    <row r="53" spans="1:5">
      <c r="A53" s="311">
        <v>50</v>
      </c>
      <c r="B53" s="309" t="s">
        <v>268</v>
      </c>
      <c r="C53" s="309" t="s">
        <v>68</v>
      </c>
      <c r="D53" s="219"/>
    </row>
    <row r="54" spans="1:5">
      <c r="A54" s="311">
        <v>51</v>
      </c>
      <c r="B54" s="309" t="s">
        <v>269</v>
      </c>
      <c r="C54" s="309" t="s">
        <v>270</v>
      </c>
      <c r="D54" s="219"/>
    </row>
    <row r="55" spans="1:5">
      <c r="A55" s="309">
        <v>52</v>
      </c>
      <c r="B55" s="309" t="s">
        <v>271</v>
      </c>
      <c r="C55" s="309" t="s">
        <v>270</v>
      </c>
      <c r="D55" s="219"/>
    </row>
    <row r="56" spans="1:5">
      <c r="A56" s="309">
        <v>53</v>
      </c>
      <c r="B56" s="311" t="s">
        <v>272</v>
      </c>
      <c r="C56" s="311" t="s">
        <v>238</v>
      </c>
      <c r="D56" s="310" t="s">
        <v>293</v>
      </c>
      <c r="E56">
        <v>6</v>
      </c>
    </row>
    <row r="57" spans="1:5">
      <c r="A57" s="311">
        <v>54</v>
      </c>
      <c r="B57" s="309" t="s">
        <v>273</v>
      </c>
      <c r="C57" s="309" t="s">
        <v>238</v>
      </c>
      <c r="D57" s="219"/>
    </row>
    <row r="58" spans="1:5">
      <c r="A58" s="311">
        <v>55</v>
      </c>
      <c r="B58" s="309" t="s">
        <v>274</v>
      </c>
      <c r="C58" s="309" t="s">
        <v>250</v>
      </c>
      <c r="D58" s="219"/>
    </row>
    <row r="59" spans="1:5">
      <c r="A59" s="311">
        <v>56</v>
      </c>
      <c r="B59" s="309" t="s">
        <v>275</v>
      </c>
      <c r="C59" s="309" t="s">
        <v>250</v>
      </c>
      <c r="D59" s="219"/>
    </row>
    <row r="60" spans="1:5">
      <c r="A60" s="309">
        <v>57</v>
      </c>
      <c r="B60" s="311" t="s">
        <v>276</v>
      </c>
      <c r="C60" s="311" t="s">
        <v>250</v>
      </c>
      <c r="D60" s="219"/>
    </row>
    <row r="61" spans="1:5">
      <c r="A61" s="309">
        <v>58</v>
      </c>
      <c r="B61" s="309" t="s">
        <v>277</v>
      </c>
      <c r="C61" s="309" t="s">
        <v>250</v>
      </c>
      <c r="D61" s="219"/>
    </row>
    <row r="62" spans="1:5">
      <c r="A62" s="311">
        <v>59</v>
      </c>
      <c r="B62" s="326" t="s">
        <v>287</v>
      </c>
      <c r="C62" s="221" t="s">
        <v>72</v>
      </c>
      <c r="D62" s="310" t="s">
        <v>108</v>
      </c>
      <c r="E62">
        <v>5</v>
      </c>
    </row>
    <row r="63" spans="1:5">
      <c r="A63" s="311">
        <v>60</v>
      </c>
      <c r="B63" s="327" t="s">
        <v>288</v>
      </c>
      <c r="C63" s="221" t="s">
        <v>72</v>
      </c>
      <c r="D63" s="219"/>
    </row>
    <row r="64" spans="1:5">
      <c r="A64" s="311">
        <v>61</v>
      </c>
      <c r="B64" s="327" t="s">
        <v>289</v>
      </c>
      <c r="C64" s="221" t="s">
        <v>72</v>
      </c>
      <c r="D64" s="219"/>
    </row>
    <row r="65" spans="1:4">
      <c r="A65" s="309">
        <v>62</v>
      </c>
      <c r="B65" s="327" t="s">
        <v>290</v>
      </c>
      <c r="C65" s="221" t="s">
        <v>72</v>
      </c>
      <c r="D65" s="219"/>
    </row>
    <row r="66" spans="1:4">
      <c r="A66" s="309">
        <v>63</v>
      </c>
      <c r="B66" s="327" t="s">
        <v>291</v>
      </c>
      <c r="C66" s="221" t="s">
        <v>292</v>
      </c>
      <c r="D66" s="219"/>
    </row>
    <row r="67" spans="1:4">
      <c r="A67" s="430"/>
      <c r="B67" s="431"/>
      <c r="C67" s="404"/>
      <c r="D67" s="12"/>
    </row>
    <row r="68" spans="1:4">
      <c r="A68" s="430"/>
      <c r="B68" s="432"/>
      <c r="C68" s="433"/>
      <c r="D68" s="12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29"/>
  <sheetViews>
    <sheetView topLeftCell="A19" workbookViewId="0">
      <selection activeCell="S10" sqref="S10"/>
    </sheetView>
  </sheetViews>
  <sheetFormatPr defaultRowHeight="14.4"/>
  <cols>
    <col min="1" max="1" width="10.5546875" bestFit="1" customWidth="1"/>
    <col min="2" max="2" width="16.44140625" bestFit="1" customWidth="1"/>
    <col min="3" max="3" width="10.5546875" bestFit="1" customWidth="1"/>
    <col min="4" max="4" width="16.44140625" bestFit="1" customWidth="1"/>
    <col min="5" max="5" width="10.5546875" bestFit="1" customWidth="1"/>
    <col min="6" max="6" width="16.44140625" bestFit="1" customWidth="1"/>
    <col min="7" max="7" width="15.109375" style="150" customWidth="1"/>
  </cols>
  <sheetData>
    <row r="1" spans="1:16">
      <c r="A1" s="885" t="s">
        <v>171</v>
      </c>
      <c r="B1" s="885"/>
      <c r="C1" s="885"/>
      <c r="D1" s="885"/>
      <c r="E1" s="885"/>
      <c r="F1" s="885"/>
      <c r="G1" s="885"/>
    </row>
    <row r="2" spans="1:16" ht="15" thickBot="1">
      <c r="A2" s="886"/>
      <c r="B2" s="886"/>
      <c r="C2" s="886"/>
      <c r="D2" s="886"/>
      <c r="E2" s="886"/>
      <c r="F2" s="886"/>
      <c r="G2" s="886"/>
    </row>
    <row r="3" spans="1:16">
      <c r="A3" s="879" t="s">
        <v>27</v>
      </c>
      <c r="B3" s="880"/>
      <c r="C3" s="881" t="s">
        <v>30</v>
      </c>
      <c r="D3" s="882"/>
      <c r="E3" s="879" t="s">
        <v>31</v>
      </c>
      <c r="F3" s="880"/>
      <c r="G3" s="883" t="s">
        <v>113</v>
      </c>
    </row>
    <row r="4" spans="1:16" ht="15" thickBot="1">
      <c r="A4" s="178" t="s">
        <v>28</v>
      </c>
      <c r="B4" s="179" t="s">
        <v>29</v>
      </c>
      <c r="C4" s="180" t="s">
        <v>28</v>
      </c>
      <c r="D4" s="181" t="s">
        <v>29</v>
      </c>
      <c r="E4" s="178" t="s">
        <v>28</v>
      </c>
      <c r="F4" s="179" t="s">
        <v>29</v>
      </c>
      <c r="G4" s="884"/>
      <c r="H4" s="484" t="s">
        <v>968</v>
      </c>
      <c r="I4" s="484" t="s">
        <v>967</v>
      </c>
      <c r="J4" s="2"/>
      <c r="K4" s="12"/>
      <c r="L4" s="12"/>
      <c r="M4" s="12"/>
      <c r="N4" s="12"/>
      <c r="O4" s="12"/>
      <c r="P4" s="12"/>
    </row>
    <row r="5" spans="1:16">
      <c r="A5" s="176">
        <v>49</v>
      </c>
      <c r="B5" s="177">
        <v>1305</v>
      </c>
      <c r="C5" s="459">
        <v>26</v>
      </c>
      <c r="D5" s="460">
        <v>699</v>
      </c>
      <c r="E5" s="461">
        <v>23</v>
      </c>
      <c r="F5" s="462">
        <v>606</v>
      </c>
      <c r="G5" s="215" t="s">
        <v>98</v>
      </c>
      <c r="H5" s="481">
        <f t="shared" ref="H5:H14" si="0">F5*100/B5</f>
        <v>46.4367816091954</v>
      </c>
      <c r="I5" s="482">
        <f t="shared" ref="I5:I14" si="1">D5*100/B5</f>
        <v>53.5632183908046</v>
      </c>
      <c r="J5" s="483">
        <v>46.4367816091954</v>
      </c>
      <c r="K5" s="16"/>
      <c r="L5" s="16"/>
      <c r="M5" s="16"/>
      <c r="N5" s="16"/>
      <c r="O5" s="12"/>
      <c r="P5" s="12"/>
    </row>
    <row r="6" spans="1:16">
      <c r="A6" s="159">
        <v>81</v>
      </c>
      <c r="B6" s="160">
        <v>2243</v>
      </c>
      <c r="C6" s="455">
        <v>42</v>
      </c>
      <c r="D6" s="456">
        <v>1175</v>
      </c>
      <c r="E6" s="457">
        <v>39</v>
      </c>
      <c r="F6" s="458">
        <v>1068</v>
      </c>
      <c r="G6" s="216" t="s">
        <v>112</v>
      </c>
      <c r="H6" s="481">
        <f t="shared" si="0"/>
        <v>47.61480160499331</v>
      </c>
      <c r="I6" s="482">
        <f t="shared" si="1"/>
        <v>52.38519839500669</v>
      </c>
      <c r="J6" s="151">
        <v>47.61480160499331</v>
      </c>
      <c r="K6" s="12"/>
      <c r="L6" s="12"/>
      <c r="M6" s="12"/>
      <c r="N6" s="12"/>
      <c r="O6" s="12"/>
      <c r="P6" s="12"/>
    </row>
    <row r="7" spans="1:16">
      <c r="A7" s="176">
        <v>31</v>
      </c>
      <c r="B7" s="177">
        <v>727</v>
      </c>
      <c r="C7" s="459">
        <v>19</v>
      </c>
      <c r="D7" s="460">
        <v>441</v>
      </c>
      <c r="E7" s="461">
        <v>12</v>
      </c>
      <c r="F7" s="462">
        <v>286</v>
      </c>
      <c r="G7" s="216" t="s">
        <v>96</v>
      </c>
      <c r="H7" s="481">
        <f t="shared" si="0"/>
        <v>39.33975240715268</v>
      </c>
      <c r="I7" s="482">
        <f t="shared" si="1"/>
        <v>60.66024759284732</v>
      </c>
      <c r="J7" s="151">
        <v>39.33975240715268</v>
      </c>
      <c r="L7" s="12"/>
      <c r="M7" s="12"/>
      <c r="N7" s="12"/>
      <c r="O7" s="12"/>
      <c r="P7" s="12"/>
    </row>
    <row r="8" spans="1:16">
      <c r="A8" s="463">
        <v>68</v>
      </c>
      <c r="B8" s="464">
        <v>1881</v>
      </c>
      <c r="C8" s="155">
        <v>37</v>
      </c>
      <c r="D8" s="166">
        <v>1005</v>
      </c>
      <c r="E8" s="170">
        <v>31</v>
      </c>
      <c r="F8" s="171">
        <v>876</v>
      </c>
      <c r="G8" s="216" t="s">
        <v>95</v>
      </c>
      <c r="H8" s="481">
        <f t="shared" si="0"/>
        <v>46.570972886762362</v>
      </c>
      <c r="I8" s="482">
        <f t="shared" si="1"/>
        <v>53.429027113237638</v>
      </c>
      <c r="J8" s="151">
        <v>46.570972886762362</v>
      </c>
    </row>
    <row r="9" spans="1:16">
      <c r="A9" s="161">
        <v>63</v>
      </c>
      <c r="B9" s="162">
        <v>1664</v>
      </c>
      <c r="C9" s="156">
        <v>39</v>
      </c>
      <c r="D9" s="167">
        <v>1023</v>
      </c>
      <c r="E9" s="161">
        <v>24</v>
      </c>
      <c r="F9" s="172">
        <v>641</v>
      </c>
      <c r="G9" s="217" t="s">
        <v>111</v>
      </c>
      <c r="H9" s="481">
        <f t="shared" si="0"/>
        <v>38.521634615384613</v>
      </c>
      <c r="I9" s="482">
        <f t="shared" si="1"/>
        <v>61.478365384615387</v>
      </c>
      <c r="J9" s="151">
        <v>38.521634615384613</v>
      </c>
    </row>
    <row r="10" spans="1:16">
      <c r="A10" s="159">
        <v>52</v>
      </c>
      <c r="B10" s="160">
        <v>1399</v>
      </c>
      <c r="C10" s="455">
        <v>26</v>
      </c>
      <c r="D10" s="456">
        <v>713</v>
      </c>
      <c r="E10" s="457">
        <v>26</v>
      </c>
      <c r="F10" s="458">
        <v>686</v>
      </c>
      <c r="G10" s="216" t="s">
        <v>110</v>
      </c>
      <c r="H10" s="481">
        <f t="shared" si="0"/>
        <v>49.035025017869906</v>
      </c>
      <c r="I10" s="482">
        <f t="shared" si="1"/>
        <v>50.964974982130094</v>
      </c>
      <c r="J10" s="151">
        <v>49.035025017869906</v>
      </c>
    </row>
    <row r="11" spans="1:16">
      <c r="A11" s="159">
        <v>48</v>
      </c>
      <c r="B11" s="160">
        <v>1222</v>
      </c>
      <c r="C11" s="455">
        <v>31</v>
      </c>
      <c r="D11" s="456">
        <v>706</v>
      </c>
      <c r="E11" s="457">
        <v>17</v>
      </c>
      <c r="F11" s="458">
        <v>516</v>
      </c>
      <c r="G11" s="216" t="s">
        <v>109</v>
      </c>
      <c r="H11" s="481">
        <f t="shared" si="0"/>
        <v>42.225859247135844</v>
      </c>
      <c r="I11" s="482">
        <f t="shared" si="1"/>
        <v>57.774140752864156</v>
      </c>
      <c r="J11" s="151">
        <v>42.225859247135844</v>
      </c>
    </row>
    <row r="12" spans="1:16">
      <c r="A12" s="159">
        <v>53</v>
      </c>
      <c r="B12" s="160">
        <v>1483</v>
      </c>
      <c r="C12" s="455">
        <v>26</v>
      </c>
      <c r="D12" s="456">
        <v>746</v>
      </c>
      <c r="E12" s="457">
        <v>27</v>
      </c>
      <c r="F12" s="458">
        <v>735</v>
      </c>
      <c r="G12" s="216" t="s">
        <v>904</v>
      </c>
      <c r="H12" s="481">
        <f t="shared" si="0"/>
        <v>49.561699258260283</v>
      </c>
      <c r="I12" s="482">
        <f t="shared" si="1"/>
        <v>50.303438975050575</v>
      </c>
      <c r="J12" s="151">
        <v>49.561699258260283</v>
      </c>
    </row>
    <row r="13" spans="1:16" ht="15" thickBot="1">
      <c r="A13" s="163">
        <v>72</v>
      </c>
      <c r="B13" s="164">
        <v>1986</v>
      </c>
      <c r="C13" s="476">
        <v>40</v>
      </c>
      <c r="D13" s="477">
        <v>1078</v>
      </c>
      <c r="E13" s="478">
        <v>32</v>
      </c>
      <c r="F13" s="479">
        <v>908</v>
      </c>
      <c r="G13" s="218" t="s">
        <v>108</v>
      </c>
      <c r="H13" s="481">
        <f t="shared" si="0"/>
        <v>45.720040281973816</v>
      </c>
      <c r="I13" s="482">
        <f t="shared" si="1"/>
        <v>54.279959718026184</v>
      </c>
      <c r="J13" s="151">
        <v>45.720040281973816</v>
      </c>
    </row>
    <row r="14" spans="1:16" ht="15" thickBot="1">
      <c r="A14" s="153">
        <f t="shared" ref="A14:F14" si="2">SUM(A5:A13)</f>
        <v>517</v>
      </c>
      <c r="B14" s="165">
        <f t="shared" si="2"/>
        <v>13910</v>
      </c>
      <c r="C14" s="157">
        <f t="shared" si="2"/>
        <v>286</v>
      </c>
      <c r="D14" s="168">
        <f t="shared" si="2"/>
        <v>7586</v>
      </c>
      <c r="E14" s="153">
        <f t="shared" si="2"/>
        <v>231</v>
      </c>
      <c r="F14" s="165">
        <f t="shared" si="2"/>
        <v>6322</v>
      </c>
      <c r="G14" s="175" t="s">
        <v>107</v>
      </c>
      <c r="H14" s="481">
        <f t="shared" si="0"/>
        <v>45.449317038102087</v>
      </c>
      <c r="I14" s="482">
        <f t="shared" si="1"/>
        <v>54.536304816678651</v>
      </c>
      <c r="J14" s="152">
        <v>45.449317038102087</v>
      </c>
    </row>
    <row r="15" spans="1:16" ht="15" thickBot="1">
      <c r="A15" s="154"/>
      <c r="B15" s="18"/>
      <c r="C15" s="158"/>
      <c r="D15" s="169">
        <f>D14*100/B14</f>
        <v>54.536304816678651</v>
      </c>
      <c r="E15" s="173"/>
      <c r="F15" s="174">
        <f>F14*100/B14</f>
        <v>45.449317038102087</v>
      </c>
      <c r="G15" s="175" t="s">
        <v>107</v>
      </c>
    </row>
    <row r="16" spans="1:16">
      <c r="A16" s="12"/>
      <c r="B16" s="12"/>
      <c r="C16" s="12"/>
      <c r="D16" s="12"/>
      <c r="E16" s="12"/>
      <c r="F16" s="12"/>
      <c r="G16" s="182"/>
    </row>
    <row r="17" spans="1:9">
      <c r="A17" s="12"/>
      <c r="B17" s="12"/>
      <c r="C17" s="12"/>
      <c r="D17" s="12"/>
      <c r="E17" s="12"/>
      <c r="F17" s="12"/>
      <c r="G17" s="182"/>
    </row>
    <row r="18" spans="1:9">
      <c r="A18" s="12"/>
      <c r="B18" s="12"/>
      <c r="C18" s="12"/>
      <c r="D18" s="12"/>
      <c r="E18" s="12"/>
      <c r="F18" s="12"/>
      <c r="G18" s="182"/>
    </row>
    <row r="21" spans="1:9">
      <c r="I21" s="147"/>
    </row>
    <row r="22" spans="1:9">
      <c r="I22" s="147"/>
    </row>
    <row r="23" spans="1:9">
      <c r="I23" s="149"/>
    </row>
    <row r="24" spans="1:9">
      <c r="I24" s="149"/>
    </row>
    <row r="25" spans="1:9">
      <c r="I25" s="148"/>
    </row>
    <row r="26" spans="1:9">
      <c r="I26" s="147"/>
    </row>
    <row r="27" spans="1:9">
      <c r="I27" s="147"/>
    </row>
    <row r="28" spans="1:9">
      <c r="I28" s="147"/>
    </row>
    <row r="29" spans="1:9">
      <c r="I29" s="146"/>
    </row>
  </sheetData>
  <mergeCells count="5">
    <mergeCell ref="A3:B3"/>
    <mergeCell ref="C3:D3"/>
    <mergeCell ref="E3:F3"/>
    <mergeCell ref="G3:G4"/>
    <mergeCell ref="A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1.Движение</vt:lpstr>
      <vt:lpstr>2.Условно пер.</vt:lpstr>
      <vt:lpstr>3.Качество</vt:lpstr>
      <vt:lpstr>4.Гр.здоровья</vt:lpstr>
      <vt:lpstr>5. 9,11кл. не успев.</vt:lpstr>
      <vt:lpstr>6. фор образ</vt:lpstr>
      <vt:lpstr>7.11кл отл</vt:lpstr>
      <vt:lpstr>7. 9 кл</vt:lpstr>
      <vt:lpstr>8.Смены</vt:lpstr>
      <vt:lpstr>'5. 9,11кл. не успев.'!Область_печати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2021-09-05T14:58:47Z</dcterms:modified>
</cp:coreProperties>
</file>