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4508" yWindow="-12" windowWidth="14316" windowHeight="12852" tabRatio="656" activeTab="1"/>
  </bookViews>
  <sheets>
    <sheet name="1.Движение" sheetId="19" r:id="rId1"/>
    <sheet name="2.Условно пер." sheetId="9" r:id="rId2"/>
    <sheet name="3.Качество" sheetId="14" r:id="rId3"/>
    <sheet name="4.Гр.здоровья" sheetId="27" r:id="rId4"/>
    <sheet name="5. 9,11кл. не успев." sheetId="4" r:id="rId5"/>
    <sheet name="6. фор образ" sheetId="21" r:id="rId6"/>
    <sheet name="7.11кл отл" sheetId="24" r:id="rId7"/>
    <sheet name="7. 9 кл" sheetId="25" r:id="rId8"/>
    <sheet name="8.Смены" sheetId="26" r:id="rId9"/>
    <sheet name="9. пов.обуч.прош год " sheetId="20" state="hidden" r:id="rId10"/>
    <sheet name="Лист1" sheetId="28" r:id="rId11"/>
    <sheet name="Медалисты" sheetId="29" r:id="rId12"/>
    <sheet name="Лист2" sheetId="30" r:id="rId13"/>
    <sheet name="Лист3" sheetId="31" r:id="rId14"/>
  </sheets>
  <definedNames>
    <definedName name="_xlnm._FilterDatabase" localSheetId="1" hidden="1">'2.Условно пер.'!$A$4:$O$34</definedName>
    <definedName name="_xlnm.Print_Area" localSheetId="4">'5. 9,11кл. не успев.'!$A$1:$H$43</definedName>
  </definedNames>
  <calcPr calcId="145621"/>
</workbook>
</file>

<file path=xl/calcChain.xml><?xml version="1.0" encoding="utf-8"?>
<calcChain xmlns="http://schemas.openxmlformats.org/spreadsheetml/2006/main">
  <c r="V9" i="9"/>
  <c r="U9"/>
  <c r="T9"/>
  <c r="S9"/>
  <c r="R9"/>
  <c r="Q9"/>
  <c r="P9"/>
  <c r="O9"/>
  <c r="N9"/>
  <c r="M9"/>
  <c r="L9"/>
  <c r="H41" i="14"/>
  <c r="E42"/>
  <c r="G42"/>
  <c r="V8" i="9" l="1"/>
  <c r="U8"/>
  <c r="T8"/>
  <c r="S8"/>
  <c r="R8"/>
  <c r="Q8"/>
  <c r="P8"/>
  <c r="M8"/>
  <c r="O8"/>
  <c r="N8"/>
  <c r="L8"/>
  <c r="W8" s="1"/>
  <c r="W9" s="1"/>
  <c r="O16"/>
  <c r="O17" s="1"/>
  <c r="L16"/>
  <c r="L17" s="1"/>
  <c r="M16"/>
  <c r="M17" s="1"/>
  <c r="N16"/>
  <c r="N17" s="1"/>
  <c r="P16"/>
  <c r="P17" s="1"/>
  <c r="R16"/>
  <c r="R17" s="1"/>
  <c r="T16"/>
  <c r="T17" s="1"/>
  <c r="S16"/>
  <c r="S17" s="1"/>
  <c r="Q16"/>
  <c r="Q17" s="1"/>
  <c r="O19" i="21"/>
  <c r="O21"/>
  <c r="O20"/>
  <c r="O5" l="1"/>
  <c r="O4"/>
  <c r="O18"/>
  <c r="O17"/>
  <c r="O22" l="1"/>
  <c r="F15" i="29"/>
  <c r="F16"/>
  <c r="F17"/>
  <c r="F18"/>
  <c r="F19"/>
  <c r="F20"/>
  <c r="F21"/>
  <c r="F22"/>
  <c r="F14"/>
  <c r="E15" l="1"/>
  <c r="E16"/>
  <c r="E17"/>
  <c r="E18"/>
  <c r="E19"/>
  <c r="E20"/>
  <c r="E21"/>
  <c r="E22"/>
  <c r="E14"/>
  <c r="D23"/>
  <c r="F23" s="1"/>
  <c r="E23" l="1"/>
  <c r="J21" i="24"/>
  <c r="G15"/>
  <c r="G16"/>
  <c r="G18"/>
  <c r="G19"/>
  <c r="G20"/>
  <c r="E22"/>
  <c r="J22" s="1"/>
  <c r="G12" i="25"/>
  <c r="G11"/>
  <c r="G10"/>
  <c r="G9"/>
  <c r="G8"/>
  <c r="G7"/>
  <c r="G5"/>
  <c r="G4"/>
  <c r="G13" i="24" l="1"/>
  <c r="G11"/>
  <c r="G10"/>
  <c r="G9"/>
  <c r="G8"/>
  <c r="G7"/>
  <c r="G6"/>
  <c r="G5"/>
  <c r="G4"/>
  <c r="Q6" i="27" l="1"/>
  <c r="Q7"/>
  <c r="P6"/>
  <c r="P7"/>
  <c r="P8"/>
  <c r="P9"/>
  <c r="P10"/>
  <c r="P11"/>
  <c r="P12"/>
  <c r="P13"/>
  <c r="O6"/>
  <c r="O7"/>
  <c r="O8"/>
  <c r="O9"/>
  <c r="O10"/>
  <c r="O11"/>
  <c r="O12"/>
  <c r="O13"/>
  <c r="N6"/>
  <c r="N7"/>
  <c r="N8"/>
  <c r="N9"/>
  <c r="N10"/>
  <c r="N11"/>
  <c r="N12"/>
  <c r="N13"/>
  <c r="M6"/>
  <c r="M7"/>
  <c r="M8"/>
  <c r="M9"/>
  <c r="M10"/>
  <c r="M11"/>
  <c r="M12"/>
  <c r="M13"/>
  <c r="L6"/>
  <c r="L7"/>
  <c r="L8"/>
  <c r="L9"/>
  <c r="L10"/>
  <c r="L11"/>
  <c r="L12"/>
  <c r="L13"/>
  <c r="K6"/>
  <c r="K7"/>
  <c r="K8"/>
  <c r="Q8" s="1"/>
  <c r="K9"/>
  <c r="Q9" s="1"/>
  <c r="K10"/>
  <c r="Q10" s="1"/>
  <c r="K11"/>
  <c r="Q11" s="1"/>
  <c r="K12"/>
  <c r="Q12" s="1"/>
  <c r="K13"/>
  <c r="Q13" s="1"/>
  <c r="K3" i="9"/>
  <c r="H47" i="14" l="1"/>
  <c r="H46"/>
  <c r="G47"/>
  <c r="G46"/>
  <c r="H40"/>
  <c r="G41"/>
  <c r="G40"/>
  <c r="H24"/>
  <c r="H25"/>
  <c r="H27"/>
  <c r="H28"/>
  <c r="H29"/>
  <c r="H30"/>
  <c r="H31"/>
  <c r="H23"/>
  <c r="G24"/>
  <c r="G25"/>
  <c r="G27"/>
  <c r="G28"/>
  <c r="G29"/>
  <c r="G30"/>
  <c r="G31"/>
  <c r="G23"/>
  <c r="H14"/>
  <c r="H15"/>
  <c r="H17"/>
  <c r="H18"/>
  <c r="H19"/>
  <c r="H20"/>
  <c r="H21"/>
  <c r="H13"/>
  <c r="G14"/>
  <c r="G15"/>
  <c r="G17"/>
  <c r="G18"/>
  <c r="G19"/>
  <c r="G20"/>
  <c r="G21"/>
  <c r="G13"/>
  <c r="H4"/>
  <c r="H5"/>
  <c r="H7"/>
  <c r="H8"/>
  <c r="H9"/>
  <c r="H10"/>
  <c r="H11"/>
  <c r="H3"/>
  <c r="G11"/>
  <c r="G4"/>
  <c r="G5"/>
  <c r="G7"/>
  <c r="G8"/>
  <c r="G9"/>
  <c r="G10"/>
  <c r="G3"/>
  <c r="M3" i="9"/>
  <c r="N3"/>
  <c r="L3"/>
  <c r="G7" i="28" l="1"/>
  <c r="H7"/>
  <c r="G8"/>
  <c r="H8"/>
  <c r="H6"/>
  <c r="G6"/>
  <c r="C9"/>
  <c r="D9"/>
  <c r="E9"/>
  <c r="G9" s="1"/>
  <c r="F9"/>
  <c r="I9"/>
  <c r="J9"/>
  <c r="H9" s="1"/>
  <c r="K9"/>
  <c r="L9"/>
  <c r="M9"/>
  <c r="N9"/>
  <c r="O9"/>
  <c r="P9"/>
  <c r="Q9"/>
  <c r="B9"/>
  <c r="J20" i="24" l="1"/>
  <c r="V7" i="27" l="1"/>
  <c r="W7"/>
  <c r="P5"/>
  <c r="O5"/>
  <c r="N5"/>
  <c r="M5"/>
  <c r="L5"/>
  <c r="K5"/>
  <c r="H34"/>
  <c r="H40" s="1"/>
  <c r="I34"/>
  <c r="I40" s="1"/>
  <c r="J34"/>
  <c r="J40" s="1"/>
  <c r="C34"/>
  <c r="D34"/>
  <c r="D40" s="1"/>
  <c r="E34"/>
  <c r="E40" s="1"/>
  <c r="F34"/>
  <c r="F40" s="1"/>
  <c r="H24"/>
  <c r="H39" s="1"/>
  <c r="I24"/>
  <c r="I39" s="1"/>
  <c r="J24"/>
  <c r="J39" s="1"/>
  <c r="C24"/>
  <c r="C39" s="1"/>
  <c r="D24"/>
  <c r="D39" s="1"/>
  <c r="E24"/>
  <c r="E39" s="1"/>
  <c r="F24"/>
  <c r="F39" s="1"/>
  <c r="H14"/>
  <c r="H38" s="1"/>
  <c r="I14"/>
  <c r="I38" s="1"/>
  <c r="J14"/>
  <c r="C14"/>
  <c r="C38" s="1"/>
  <c r="D14"/>
  <c r="D38" s="1"/>
  <c r="E14"/>
  <c r="E38" s="1"/>
  <c r="F14"/>
  <c r="F38" s="1"/>
  <c r="K6" i="26"/>
  <c r="K7"/>
  <c r="K8"/>
  <c r="K9"/>
  <c r="K10"/>
  <c r="K11"/>
  <c r="K12"/>
  <c r="K13"/>
  <c r="K5"/>
  <c r="B62" i="27"/>
  <c r="C62" s="1"/>
  <c r="B61"/>
  <c r="C61" s="1"/>
  <c r="B60"/>
  <c r="C60" s="1"/>
  <c r="B59"/>
  <c r="C59" s="1"/>
  <c r="B58"/>
  <c r="C58" s="1"/>
  <c r="B57"/>
  <c r="C57" s="1"/>
  <c r="B56"/>
  <c r="C56" s="1"/>
  <c r="B55"/>
  <c r="C55" s="1"/>
  <c r="B54"/>
  <c r="C54" s="1"/>
  <c r="C40"/>
  <c r="G34"/>
  <c r="B34"/>
  <c r="G24"/>
  <c r="B24"/>
  <c r="M14" s="1"/>
  <c r="J38"/>
  <c r="G14"/>
  <c r="B14"/>
  <c r="AC13"/>
  <c r="AB13"/>
  <c r="AA13"/>
  <c r="X13"/>
  <c r="W13"/>
  <c r="V13"/>
  <c r="AC12"/>
  <c r="AB12"/>
  <c r="AA12"/>
  <c r="X12"/>
  <c r="W12"/>
  <c r="V12"/>
  <c r="AC11"/>
  <c r="AB11"/>
  <c r="AA11"/>
  <c r="X11"/>
  <c r="W11"/>
  <c r="V11"/>
  <c r="AC10"/>
  <c r="AB10"/>
  <c r="AA10"/>
  <c r="X10"/>
  <c r="W10"/>
  <c r="V10"/>
  <c r="AC9"/>
  <c r="AB9"/>
  <c r="AA9"/>
  <c r="X9"/>
  <c r="W9"/>
  <c r="V9"/>
  <c r="AC8"/>
  <c r="AB8"/>
  <c r="AA8"/>
  <c r="X8"/>
  <c r="W8"/>
  <c r="V8"/>
  <c r="AC7"/>
  <c r="AB7"/>
  <c r="AA7"/>
  <c r="X7"/>
  <c r="AC6"/>
  <c r="AB6"/>
  <c r="AA6"/>
  <c r="X6"/>
  <c r="W6"/>
  <c r="V6"/>
  <c r="AC5"/>
  <c r="AB5"/>
  <c r="AA5"/>
  <c r="X5"/>
  <c r="W5"/>
  <c r="V5"/>
  <c r="D25" i="19"/>
  <c r="D35"/>
  <c r="C35"/>
  <c r="B35"/>
  <c r="F35"/>
  <c r="G35"/>
  <c r="H35"/>
  <c r="I35"/>
  <c r="J35"/>
  <c r="K35"/>
  <c r="E35"/>
  <c r="R19"/>
  <c r="R20"/>
  <c r="R21"/>
  <c r="R22"/>
  <c r="R23"/>
  <c r="R24"/>
  <c r="R25"/>
  <c r="R26"/>
  <c r="R18"/>
  <c r="Q19"/>
  <c r="Q20"/>
  <c r="Q22"/>
  <c r="Q23"/>
  <c r="Q24"/>
  <c r="Q25"/>
  <c r="Q26"/>
  <c r="Q18"/>
  <c r="P19"/>
  <c r="P20"/>
  <c r="P21"/>
  <c r="P22"/>
  <c r="P23"/>
  <c r="P24"/>
  <c r="P25"/>
  <c r="P26"/>
  <c r="P18"/>
  <c r="Y9" i="27" l="1"/>
  <c r="Y11"/>
  <c r="B40"/>
  <c r="O14"/>
  <c r="G40"/>
  <c r="P14"/>
  <c r="G39"/>
  <c r="N14"/>
  <c r="B38"/>
  <c r="K14"/>
  <c r="Q14" s="1"/>
  <c r="L14"/>
  <c r="Y6"/>
  <c r="R27" i="19"/>
  <c r="P27"/>
  <c r="Y13" i="27"/>
  <c r="Y7"/>
  <c r="E41"/>
  <c r="G51" s="1"/>
  <c r="AD7"/>
  <c r="AD9"/>
  <c r="AD11"/>
  <c r="AD13"/>
  <c r="AD5"/>
  <c r="J41"/>
  <c r="C41"/>
  <c r="G49" s="1"/>
  <c r="I41"/>
  <c r="Q5"/>
  <c r="B39"/>
  <c r="Q27" i="19"/>
  <c r="H41" i="27"/>
  <c r="F41"/>
  <c r="G52" s="1"/>
  <c r="Y5"/>
  <c r="AD8"/>
  <c r="AD10"/>
  <c r="AD12"/>
  <c r="G38"/>
  <c r="G41" s="1"/>
  <c r="AD6"/>
  <c r="Y8"/>
  <c r="Y10"/>
  <c r="Y12"/>
  <c r="D41"/>
  <c r="G50" s="1"/>
  <c r="B63"/>
  <c r="H5" i="26"/>
  <c r="I5"/>
  <c r="H6"/>
  <c r="I6"/>
  <c r="H7"/>
  <c r="I7"/>
  <c r="H8"/>
  <c r="I8"/>
  <c r="H9"/>
  <c r="I9"/>
  <c r="H10"/>
  <c r="I10"/>
  <c r="H11"/>
  <c r="I11"/>
  <c r="H12"/>
  <c r="I12"/>
  <c r="H13"/>
  <c r="I13"/>
  <c r="A14"/>
  <c r="B14"/>
  <c r="C14"/>
  <c r="D14"/>
  <c r="E14"/>
  <c r="F14"/>
  <c r="F15" s="1"/>
  <c r="B41" i="27" l="1"/>
  <c r="G48" s="1"/>
  <c r="K14" i="26"/>
  <c r="H14"/>
  <c r="D15"/>
  <c r="H42" i="27"/>
  <c r="AD14"/>
  <c r="Y14"/>
  <c r="I14" i="26"/>
  <c r="C42" i="27"/>
  <c r="B47"/>
  <c r="C47" s="1"/>
  <c r="J14" i="24"/>
  <c r="J15"/>
  <c r="J16"/>
  <c r="J17"/>
  <c r="J18"/>
  <c r="J19"/>
  <c r="J13"/>
  <c r="J5" i="25"/>
  <c r="G6"/>
  <c r="J6" s="1"/>
  <c r="J7"/>
  <c r="J8"/>
  <c r="J9"/>
  <c r="J10"/>
  <c r="J11"/>
  <c r="J12"/>
  <c r="G12" i="24" l="1"/>
  <c r="G13" i="25"/>
  <c r="J4"/>
  <c r="O14" i="21"/>
  <c r="O13"/>
  <c r="O12"/>
  <c r="O11"/>
  <c r="O10"/>
  <c r="O9"/>
  <c r="O8"/>
  <c r="O7"/>
  <c r="O6"/>
  <c r="M24" i="20"/>
  <c r="L28"/>
  <c r="M27" s="1"/>
  <c r="M29" i="9"/>
  <c r="M25" i="20" l="1"/>
  <c r="Q17" i="21"/>
  <c r="O15"/>
  <c r="S19" i="19"/>
  <c r="S20"/>
  <c r="S21"/>
  <c r="S22"/>
  <c r="S23"/>
  <c r="S24"/>
  <c r="S25"/>
  <c r="S26"/>
  <c r="S18"/>
  <c r="S27" l="1"/>
  <c r="X9" i="20"/>
  <c r="V10"/>
  <c r="U10"/>
  <c r="T10"/>
  <c r="S10"/>
  <c r="R10"/>
  <c r="Q10"/>
  <c r="Q11" s="1"/>
  <c r="P10"/>
  <c r="O10"/>
  <c r="N10"/>
  <c r="M10"/>
  <c r="P42" i="14"/>
  <c r="P8" i="20" l="1"/>
  <c r="O8"/>
  <c r="N8"/>
  <c r="M8"/>
  <c r="U7"/>
  <c r="M7"/>
  <c r="X7" s="1"/>
  <c r="U6"/>
  <c r="M6"/>
  <c r="X6" s="1"/>
  <c r="N5"/>
  <c r="M5"/>
  <c r="X5" s="1"/>
  <c r="W4"/>
  <c r="V4"/>
  <c r="V11" s="1"/>
  <c r="U4"/>
  <c r="T4"/>
  <c r="T11" s="1"/>
  <c r="S4"/>
  <c r="S11" s="1"/>
  <c r="R4"/>
  <c r="R11" s="1"/>
  <c r="Q4"/>
  <c r="W10" s="1"/>
  <c r="W11" s="1"/>
  <c r="P4"/>
  <c r="P11" s="1"/>
  <c r="O4"/>
  <c r="N4"/>
  <c r="M4"/>
  <c r="U11" l="1"/>
  <c r="N11"/>
  <c r="X8"/>
  <c r="X4"/>
  <c r="M11"/>
  <c r="O11"/>
  <c r="X10"/>
  <c r="Y11" l="1"/>
  <c r="X11"/>
  <c r="U16" i="9"/>
  <c r="U17" s="1"/>
  <c r="O3" l="1"/>
  <c r="V4" i="14" l="1"/>
  <c r="W4"/>
  <c r="X4"/>
  <c r="Y4"/>
  <c r="V6"/>
  <c r="W6"/>
  <c r="X6"/>
  <c r="Y6"/>
  <c r="V7"/>
  <c r="W7"/>
  <c r="X7"/>
  <c r="Y7"/>
  <c r="V8"/>
  <c r="W8"/>
  <c r="X8"/>
  <c r="Y8"/>
  <c r="V10"/>
  <c r="W10"/>
  <c r="X10"/>
  <c r="Y10"/>
  <c r="V11"/>
  <c r="W11"/>
  <c r="X11"/>
  <c r="Y11"/>
  <c r="W3"/>
  <c r="X3"/>
  <c r="Y3"/>
  <c r="V3"/>
  <c r="K38" i="19" l="1"/>
  <c r="J38"/>
  <c r="I38"/>
  <c r="H38"/>
  <c r="G38"/>
  <c r="F38"/>
  <c r="C38"/>
  <c r="B38"/>
  <c r="AM32"/>
  <c r="AL32"/>
  <c r="AK32"/>
  <c r="AJ32"/>
  <c r="AI32"/>
  <c r="AH32"/>
  <c r="AG32"/>
  <c r="AF32"/>
  <c r="AE32"/>
  <c r="AN31"/>
  <c r="AM30"/>
  <c r="AL30"/>
  <c r="AK30"/>
  <c r="AJ30"/>
  <c r="AI30"/>
  <c r="AH30"/>
  <c r="AG30"/>
  <c r="AF30"/>
  <c r="AE30"/>
  <c r="AN29"/>
  <c r="AM28"/>
  <c r="AL28"/>
  <c r="AK28"/>
  <c r="AJ28"/>
  <c r="AI28"/>
  <c r="AH28"/>
  <c r="AG28"/>
  <c r="AF28"/>
  <c r="AE28"/>
  <c r="AN27"/>
  <c r="AM26"/>
  <c r="AM33" s="1"/>
  <c r="AL26"/>
  <c r="AK26"/>
  <c r="AJ26"/>
  <c r="AI26"/>
  <c r="AI33" s="1"/>
  <c r="AH26"/>
  <c r="AG26"/>
  <c r="AF26"/>
  <c r="AE26"/>
  <c r="AE33" s="1"/>
  <c r="AN25"/>
  <c r="K25"/>
  <c r="K37" s="1"/>
  <c r="J25"/>
  <c r="J37" s="1"/>
  <c r="I25"/>
  <c r="I37" s="1"/>
  <c r="H25"/>
  <c r="H37" s="1"/>
  <c r="G25"/>
  <c r="G37" s="1"/>
  <c r="F25"/>
  <c r="F37" s="1"/>
  <c r="E25"/>
  <c r="E37" s="1"/>
  <c r="C25"/>
  <c r="C37" s="1"/>
  <c r="B25"/>
  <c r="B37" s="1"/>
  <c r="AL15"/>
  <c r="AK15"/>
  <c r="AJ15"/>
  <c r="AI15"/>
  <c r="AH15"/>
  <c r="AG15"/>
  <c r="AF15"/>
  <c r="AE15"/>
  <c r="AD15"/>
  <c r="AC15"/>
  <c r="K15"/>
  <c r="K36" s="1"/>
  <c r="J15"/>
  <c r="J36" s="1"/>
  <c r="I15"/>
  <c r="I36" s="1"/>
  <c r="H15"/>
  <c r="H36" s="1"/>
  <c r="G15"/>
  <c r="G36" s="1"/>
  <c r="F15"/>
  <c r="F36" s="1"/>
  <c r="E15"/>
  <c r="E36" s="1"/>
  <c r="D15"/>
  <c r="D36" s="1"/>
  <c r="C15"/>
  <c r="B15"/>
  <c r="B36" s="1"/>
  <c r="Y14"/>
  <c r="X14"/>
  <c r="W14"/>
  <c r="V14"/>
  <c r="U14"/>
  <c r="T14"/>
  <c r="S14"/>
  <c r="Q14"/>
  <c r="P14"/>
  <c r="Y13"/>
  <c r="X13"/>
  <c r="W13"/>
  <c r="V13"/>
  <c r="U13"/>
  <c r="T13"/>
  <c r="S13"/>
  <c r="Q13"/>
  <c r="P13"/>
  <c r="Y12"/>
  <c r="X12"/>
  <c r="W12"/>
  <c r="V12"/>
  <c r="U12"/>
  <c r="T12"/>
  <c r="S12"/>
  <c r="Q12"/>
  <c r="P12"/>
  <c r="Z12"/>
  <c r="Y11"/>
  <c r="X11"/>
  <c r="W11"/>
  <c r="V11"/>
  <c r="U11"/>
  <c r="T11"/>
  <c r="S11"/>
  <c r="Q11"/>
  <c r="P11"/>
  <c r="Y10"/>
  <c r="X10"/>
  <c r="W10"/>
  <c r="V10"/>
  <c r="U10"/>
  <c r="T10"/>
  <c r="S10"/>
  <c r="Q10"/>
  <c r="P10"/>
  <c r="Y9"/>
  <c r="X9"/>
  <c r="W9"/>
  <c r="V9"/>
  <c r="U9"/>
  <c r="T9"/>
  <c r="S9"/>
  <c r="Q9"/>
  <c r="P9"/>
  <c r="Y8"/>
  <c r="X8"/>
  <c r="W8"/>
  <c r="V8"/>
  <c r="U8"/>
  <c r="T8"/>
  <c r="S8"/>
  <c r="Q8"/>
  <c r="P8"/>
  <c r="Y7"/>
  <c r="X7"/>
  <c r="W7"/>
  <c r="V7"/>
  <c r="U7"/>
  <c r="T7"/>
  <c r="S7"/>
  <c r="Q7"/>
  <c r="P7"/>
  <c r="Y6"/>
  <c r="X6"/>
  <c r="W6"/>
  <c r="V6"/>
  <c r="U6"/>
  <c r="T6"/>
  <c r="S6"/>
  <c r="Q6"/>
  <c r="P6"/>
  <c r="AH33" l="1"/>
  <c r="AL33"/>
  <c r="AG33"/>
  <c r="AK33"/>
  <c r="R9"/>
  <c r="N9" s="1"/>
  <c r="M10"/>
  <c r="R11"/>
  <c r="N11" s="1"/>
  <c r="R13"/>
  <c r="N13" s="1"/>
  <c r="AN28"/>
  <c r="AN30"/>
  <c r="AF33"/>
  <c r="AN33" s="1"/>
  <c r="AJ33"/>
  <c r="M14"/>
  <c r="M12"/>
  <c r="R7"/>
  <c r="N7" s="1"/>
  <c r="Q15"/>
  <c r="T15"/>
  <c r="M8"/>
  <c r="I39"/>
  <c r="P15"/>
  <c r="W15"/>
  <c r="X15"/>
  <c r="R6"/>
  <c r="N6" s="1"/>
  <c r="M7"/>
  <c r="M9"/>
  <c r="R10"/>
  <c r="N10" s="1"/>
  <c r="M11"/>
  <c r="R12"/>
  <c r="N12" s="1"/>
  <c r="M13"/>
  <c r="R14"/>
  <c r="N14" s="1"/>
  <c r="AM15"/>
  <c r="Y15"/>
  <c r="V15"/>
  <c r="D38"/>
  <c r="F39"/>
  <c r="H39"/>
  <c r="U15"/>
  <c r="Z8"/>
  <c r="R8"/>
  <c r="N8" s="1"/>
  <c r="L15"/>
  <c r="L36" s="1"/>
  <c r="B39"/>
  <c r="J39"/>
  <c r="Z6"/>
  <c r="Z7"/>
  <c r="Z9"/>
  <c r="Z10"/>
  <c r="Z11"/>
  <c r="Z13"/>
  <c r="Z14"/>
  <c r="G39"/>
  <c r="K39"/>
  <c r="D37"/>
  <c r="S15"/>
  <c r="AN26"/>
  <c r="C36"/>
  <c r="C39" s="1"/>
  <c r="E38"/>
  <c r="E39" s="1"/>
  <c r="AN32"/>
  <c r="M6"/>
  <c r="L35"/>
  <c r="L38" s="1"/>
  <c r="M15" l="1"/>
  <c r="D39"/>
  <c r="Z15"/>
  <c r="R15"/>
  <c r="N15" s="1"/>
  <c r="L25"/>
  <c r="L37" s="1"/>
  <c r="L39" s="1"/>
  <c r="Q48" i="14" l="1"/>
  <c r="P48"/>
  <c r="O48"/>
  <c r="N48"/>
  <c r="M48"/>
  <c r="L48"/>
  <c r="K48"/>
  <c r="J48"/>
  <c r="I48"/>
  <c r="F48"/>
  <c r="E48"/>
  <c r="Y9" s="1"/>
  <c r="D48"/>
  <c r="X9" s="1"/>
  <c r="C48"/>
  <c r="W9" s="1"/>
  <c r="B48"/>
  <c r="V9" s="1"/>
  <c r="Q42"/>
  <c r="O42"/>
  <c r="N42"/>
  <c r="M42"/>
  <c r="L42"/>
  <c r="K42"/>
  <c r="J42"/>
  <c r="I42"/>
  <c r="F42"/>
  <c r="D42"/>
  <c r="X5" s="1"/>
  <c r="C42"/>
  <c r="W5" s="1"/>
  <c r="B42"/>
  <c r="V5" s="1"/>
  <c r="E12"/>
  <c r="B12"/>
  <c r="B33" s="1"/>
  <c r="C12"/>
  <c r="C33" s="1"/>
  <c r="D12"/>
  <c r="D33" s="1"/>
  <c r="F12"/>
  <c r="F33" s="1"/>
  <c r="F36" s="1"/>
  <c r="I12"/>
  <c r="I33" s="1"/>
  <c r="J12"/>
  <c r="J33" s="1"/>
  <c r="K12"/>
  <c r="K33" s="1"/>
  <c r="L12"/>
  <c r="L33" s="1"/>
  <c r="M12"/>
  <c r="M33" s="1"/>
  <c r="N12"/>
  <c r="N33" s="1"/>
  <c r="O12"/>
  <c r="O33" s="1"/>
  <c r="P12"/>
  <c r="P33" s="1"/>
  <c r="Q12"/>
  <c r="Q33" s="1"/>
  <c r="B22"/>
  <c r="B34" s="1"/>
  <c r="C22"/>
  <c r="C34" s="1"/>
  <c r="D22"/>
  <c r="D34" s="1"/>
  <c r="F22"/>
  <c r="I22"/>
  <c r="I34" s="1"/>
  <c r="J22"/>
  <c r="J34" s="1"/>
  <c r="K22"/>
  <c r="K34" s="1"/>
  <c r="L22"/>
  <c r="L34" s="1"/>
  <c r="M22"/>
  <c r="M34" s="1"/>
  <c r="N22"/>
  <c r="N34" s="1"/>
  <c r="O22"/>
  <c r="O34" s="1"/>
  <c r="P22"/>
  <c r="P34" s="1"/>
  <c r="Q22"/>
  <c r="Q34" s="1"/>
  <c r="B32"/>
  <c r="B35" s="1"/>
  <c r="C32"/>
  <c r="C35" s="1"/>
  <c r="D32"/>
  <c r="D35" s="1"/>
  <c r="E32"/>
  <c r="F32"/>
  <c r="I32"/>
  <c r="J32"/>
  <c r="J35" s="1"/>
  <c r="K32"/>
  <c r="K35" s="1"/>
  <c r="L32"/>
  <c r="L35" s="1"/>
  <c r="M32"/>
  <c r="M35" s="1"/>
  <c r="N32"/>
  <c r="N35" s="1"/>
  <c r="O32"/>
  <c r="O35" s="1"/>
  <c r="P32"/>
  <c r="P35" s="1"/>
  <c r="Q32"/>
  <c r="Q35" s="1"/>
  <c r="W12" l="1"/>
  <c r="V12"/>
  <c r="G48"/>
  <c r="H42"/>
  <c r="Y5"/>
  <c r="Y12" s="1"/>
  <c r="X12"/>
  <c r="H48"/>
  <c r="L36"/>
  <c r="L51" s="1"/>
  <c r="F51"/>
  <c r="H32"/>
  <c r="N36"/>
  <c r="N51" s="1"/>
  <c r="G32"/>
  <c r="P36"/>
  <c r="P51" s="1"/>
  <c r="J36"/>
  <c r="J51" s="1"/>
  <c r="M36"/>
  <c r="M51" s="1"/>
  <c r="D36"/>
  <c r="D51" s="1"/>
  <c r="O36"/>
  <c r="O51" s="1"/>
  <c r="K36"/>
  <c r="K51" s="1"/>
  <c r="Q36"/>
  <c r="Q51" s="1"/>
  <c r="C36"/>
  <c r="C51" s="1"/>
  <c r="B36"/>
  <c r="B51" s="1"/>
  <c r="G12"/>
  <c r="H12"/>
  <c r="E33"/>
  <c r="H33" s="1"/>
  <c r="E35"/>
  <c r="G35" s="1"/>
  <c r="I35"/>
  <c r="E22"/>
  <c r="H35" l="1"/>
  <c r="E34"/>
  <c r="G22"/>
  <c r="I36"/>
  <c r="G33"/>
  <c r="E36"/>
  <c r="H22"/>
  <c r="R36" l="1"/>
  <c r="H36"/>
  <c r="I51"/>
  <c r="E51"/>
  <c r="G36"/>
  <c r="F37"/>
  <c r="G34"/>
  <c r="H34"/>
  <c r="H51" l="1"/>
  <c r="F58"/>
  <c r="G60" s="1"/>
  <c r="G51"/>
  <c r="G59" l="1"/>
  <c r="K58"/>
  <c r="L60" s="1"/>
  <c r="L59" l="1"/>
</calcChain>
</file>

<file path=xl/sharedStrings.xml><?xml version="1.0" encoding="utf-8"?>
<sst xmlns="http://schemas.openxmlformats.org/spreadsheetml/2006/main" count="2229" uniqueCount="901">
  <si>
    <t>Количество учащихся на начало года</t>
  </si>
  <si>
    <t>1-4 кл.</t>
  </si>
  <si>
    <t xml:space="preserve">5-9 кл. </t>
  </si>
  <si>
    <t>10-11 кл.</t>
  </si>
  <si>
    <t>Итого</t>
  </si>
  <si>
    <t>выбыли</t>
  </si>
  <si>
    <t>прибыли</t>
  </si>
  <si>
    <t>Количество учащихся безотметочной системы</t>
  </si>
  <si>
    <t>Общая успеваемость %</t>
  </si>
  <si>
    <t>Качественная успеваемость %</t>
  </si>
  <si>
    <t>Окончили на отлично (чел.)</t>
  </si>
  <si>
    <t>Окончили на "4", "5" (чел.)</t>
  </si>
  <si>
    <t>Окончили с одной "3" " (чел.)</t>
  </si>
  <si>
    <t>Количество неуспевающих</t>
  </si>
  <si>
    <t>Количество опекаемых</t>
  </si>
  <si>
    <t>Количество учащихся на дому/инвалидов</t>
  </si>
  <si>
    <t>1 гр.</t>
  </si>
  <si>
    <t>2 гр.</t>
  </si>
  <si>
    <t>Осн.</t>
  </si>
  <si>
    <t>Подг.</t>
  </si>
  <si>
    <t>5-9 кл.</t>
  </si>
  <si>
    <t>№</t>
  </si>
  <si>
    <t>Ф.И.О.</t>
  </si>
  <si>
    <t>Класс</t>
  </si>
  <si>
    <t xml:space="preserve">Предметы, по которым не успевает </t>
  </si>
  <si>
    <t>Причина неуспеваемости</t>
  </si>
  <si>
    <t>Дата рождения</t>
  </si>
  <si>
    <t>№ п/п</t>
  </si>
  <si>
    <t>Всего в ОО</t>
  </si>
  <si>
    <t>Кол-во к/к</t>
  </si>
  <si>
    <t>Кол-во учащихся</t>
  </si>
  <si>
    <t>I смена</t>
  </si>
  <si>
    <t>II смена</t>
  </si>
  <si>
    <t>Фамилия, Имя, Отчество</t>
  </si>
  <si>
    <t>Условно переведены в класс</t>
  </si>
  <si>
    <t xml:space="preserve">Предмет </t>
  </si>
  <si>
    <t>Успеваемость за II четверть (I полугодие)</t>
  </si>
  <si>
    <t>Ликвидация задолженности (сдал(а), не сдал(а), частично сдал(а)</t>
  </si>
  <si>
    <t>3 гр.</t>
  </si>
  <si>
    <t xml:space="preserve"> 5 гр.</t>
  </si>
  <si>
    <t>1 кл.</t>
  </si>
  <si>
    <t>2 кл.</t>
  </si>
  <si>
    <t>4 кл.</t>
  </si>
  <si>
    <t>кол-во пропущенных уроков/из них по болезни</t>
  </si>
  <si>
    <t>Количество учащихся на конец учебного года</t>
  </si>
  <si>
    <t>4 гр.</t>
  </si>
  <si>
    <t>Спец.</t>
  </si>
  <si>
    <t>Освоб.</t>
  </si>
  <si>
    <t>Занятия в физкультурных спецгруппах (чел.)</t>
  </si>
  <si>
    <t>др. причины:</t>
  </si>
  <si>
    <t>вСПО в др. городе:</t>
  </si>
  <si>
    <t>Списки учащихся выбывших в СПО, в связи с нежелание обучаться, другие причины:</t>
  </si>
  <si>
    <t>Всего</t>
  </si>
  <si>
    <t>3 кл.</t>
  </si>
  <si>
    <r>
      <t>Другие причины</t>
    </r>
    <r>
      <rPr>
        <sz val="7"/>
        <rFont val="Calibri"/>
        <family val="2"/>
        <charset val="204"/>
      </rPr>
      <t>**</t>
    </r>
  </si>
  <si>
    <r>
      <t>Нежелание обучаться</t>
    </r>
    <r>
      <rPr>
        <sz val="7"/>
        <rFont val="Calibri"/>
        <family val="2"/>
        <charset val="204"/>
      </rPr>
      <t>*</t>
    </r>
  </si>
  <si>
    <r>
      <t>В учр. СПО в др. городе</t>
    </r>
    <r>
      <rPr>
        <sz val="7"/>
        <rFont val="Calibri"/>
        <family val="2"/>
        <charset val="204"/>
      </rPr>
      <t>*</t>
    </r>
  </si>
  <si>
    <r>
      <t>в СПО</t>
    </r>
    <r>
      <rPr>
        <sz val="7"/>
        <rFont val="Calibri"/>
        <family val="2"/>
        <charset val="204"/>
      </rPr>
      <t>*</t>
    </r>
  </si>
  <si>
    <t>в др. школу города</t>
  </si>
  <si>
    <t>выезд</t>
  </si>
  <si>
    <t>по причинам</t>
  </si>
  <si>
    <t>всего</t>
  </si>
  <si>
    <t>Выбыло, чел.</t>
  </si>
  <si>
    <t>Прибыло, чел.</t>
  </si>
  <si>
    <t>Кол-во уч-ся на начало уч. года  по ОО-1, чел.</t>
  </si>
  <si>
    <t>направленность</t>
  </si>
  <si>
    <t>другой класс (внутренний перевод)</t>
  </si>
  <si>
    <t>1- 4 кл.</t>
  </si>
  <si>
    <t>СОШ 6 (КРО)</t>
  </si>
  <si>
    <t>Кол-во уч-ся на дому/ инвалидов</t>
  </si>
  <si>
    <t>Кол-во опекаемых</t>
  </si>
  <si>
    <t>Количество пропущенных уроков/  из них по болезни</t>
  </si>
  <si>
    <t>Окончили      с одной «3» (чел.)</t>
  </si>
  <si>
    <t>Окончили     на  «4», «5» (чел.)</t>
  </si>
  <si>
    <t>Окончили  на отлично (чел.)</t>
  </si>
  <si>
    <t>Качественная успеваемость (%)</t>
  </si>
  <si>
    <t>Общая успеваемость (%)</t>
  </si>
  <si>
    <t>Количество учащихся  безотметочной         системы</t>
  </si>
  <si>
    <t>Количество учащихся на конец  полугодия</t>
  </si>
  <si>
    <t>Количество учащихся  на начало года</t>
  </si>
  <si>
    <t>СОШ 2 (КРО)</t>
  </si>
  <si>
    <t>СОО</t>
  </si>
  <si>
    <t>ООО</t>
  </si>
  <si>
    <t>НОО</t>
  </si>
  <si>
    <t xml:space="preserve">СОШ №8 </t>
  </si>
  <si>
    <t>0</t>
  </si>
  <si>
    <t>СОШ № 6</t>
  </si>
  <si>
    <t>СОШ № 5</t>
  </si>
  <si>
    <t>СОШ № 4</t>
  </si>
  <si>
    <t>СОШ №3</t>
  </si>
  <si>
    <t>СОШ №2</t>
  </si>
  <si>
    <t>СОШ № 1</t>
  </si>
  <si>
    <t>Гимназия</t>
  </si>
  <si>
    <t>4</t>
  </si>
  <si>
    <t>3</t>
  </si>
  <si>
    <t>1</t>
  </si>
  <si>
    <t>5</t>
  </si>
  <si>
    <t>СОШ № 7</t>
  </si>
  <si>
    <t>соо</t>
  </si>
  <si>
    <t>ооо</t>
  </si>
  <si>
    <t>ноо</t>
  </si>
  <si>
    <t>Всего по МО</t>
  </si>
  <si>
    <t>СОШ №8</t>
  </si>
  <si>
    <t>СОШ №6</t>
  </si>
  <si>
    <t>СОШ №5</t>
  </si>
  <si>
    <t>СОШ №4</t>
  </si>
  <si>
    <t>СОШ №1</t>
  </si>
  <si>
    <t>наименование ОО</t>
  </si>
  <si>
    <t>СОШ №7</t>
  </si>
  <si>
    <t>Распределение учащихся по группам здоровья в 2017-2018 уч. году (чел.)</t>
  </si>
  <si>
    <t>4. Информация о распределении учащихся по группам здоровья</t>
  </si>
  <si>
    <t>5. Информация об обучающихся, оставленных на повторное  обучение по итогам 2016-2017 (прошлого) учебного года</t>
  </si>
  <si>
    <t>Результативность обучения</t>
  </si>
  <si>
    <t xml:space="preserve">Фамилия, Имя, Отчество </t>
  </si>
  <si>
    <t>Форма обучения*</t>
  </si>
  <si>
    <t>Форма   реализации образовательной программы*</t>
  </si>
  <si>
    <t>Реквизиты приказа об организации обучения в различных формах (о форме реализации образ. программы)</t>
  </si>
  <si>
    <t>Планируемые сроки обучения в данной форме</t>
  </si>
  <si>
    <t>В каком классе (группе)  обучается</t>
  </si>
  <si>
    <t>Статус обучающегося (ОВЗ, ребенок-инвалид)</t>
  </si>
  <si>
    <t xml:space="preserve">* Списки оформляются по обучающимся в очно-заочной или заочной формах, а также по обучающимся в очной форме с применением различных форм реализации образовательных программ, или получавшим образование в форме семейного образования или самообразования и зачисленным в образовательную организация в качестве экстерна для прохождения промежуточной или государственной итоговой аттестации. Списки формируются по классам (группам) в алфавитном порядке.                                                                                                                                                                                                            Рекомендации по заполнению граф 4 и 5:
- в графе 4 указывается: очно-заочная, заочная форма (семейное образование, самообразование при условии зачисления лица в качестве экстерна для прохождения промежуточной и государственной итоговой аттестации);
- в графе 5 указываются следующие сокращения:  ИУП - индивидуальный учебный план (по заявлению родителей), ДО - обучение по индивидуальному учебному плану на дому (по медицинским показаниям); ДО, ДОТ - обучение по индивидуальному учебному плану на дому с применением дистанционных образовательных технологий; ДОТ - с применением дистанционных образовательных технологий;
- в графе 10 необходимо указать «успевает», «не успевает по ______», «промежуточная аттестация пройдена успешно по всем предметам учебного плана», «не пройдена промежуточная аттестация» и т.п.
</t>
  </si>
  <si>
    <t>ДО</t>
  </si>
  <si>
    <t>ДО, ДОТ</t>
  </si>
  <si>
    <t>Кол-во уч-ся на 31.05.18, чел.</t>
  </si>
  <si>
    <t>С санаторно-курортной школой</t>
  </si>
  <si>
    <t>кол-во по ОО-1</t>
  </si>
  <si>
    <t>Прибыло</t>
  </si>
  <si>
    <t>Выбыло всего</t>
  </si>
  <si>
    <t>в СПО*</t>
  </si>
  <si>
    <t>В учр. СПО в др. городе*</t>
  </si>
  <si>
    <t>Нежелание обучаться*</t>
  </si>
  <si>
    <t>Другие причины**</t>
  </si>
  <si>
    <t>кол-во на 31.12.18</t>
  </si>
  <si>
    <t>Информация по движению 31.05.18(санаторная школа)</t>
  </si>
  <si>
    <r>
      <t>в СПО</t>
    </r>
    <r>
      <rPr>
        <sz val="10"/>
        <rFont val="Calibri"/>
        <family val="2"/>
        <charset val="204"/>
      </rPr>
      <t>*</t>
    </r>
  </si>
  <si>
    <r>
      <t>В учр. СПО в др. городе</t>
    </r>
    <r>
      <rPr>
        <sz val="10"/>
        <rFont val="Calibri"/>
        <family val="2"/>
        <charset val="204"/>
      </rPr>
      <t>*</t>
    </r>
  </si>
  <si>
    <r>
      <t>Нежелание обучаться</t>
    </r>
    <r>
      <rPr>
        <sz val="10"/>
        <rFont val="Calibri"/>
        <family val="2"/>
        <charset val="204"/>
      </rPr>
      <t>*</t>
    </r>
  </si>
  <si>
    <r>
      <t>Другие причины</t>
    </r>
    <r>
      <rPr>
        <sz val="10"/>
        <rFont val="Calibri"/>
        <family val="2"/>
        <charset val="204"/>
      </rPr>
      <t>**</t>
    </r>
  </si>
  <si>
    <t>1с</t>
  </si>
  <si>
    <t>2с</t>
  </si>
  <si>
    <t>3с</t>
  </si>
  <si>
    <t>4с</t>
  </si>
  <si>
    <t>ОО</t>
  </si>
  <si>
    <t>СПО:</t>
  </si>
  <si>
    <t>СОШ 1</t>
  </si>
  <si>
    <t>СОШ 4</t>
  </si>
  <si>
    <t>СОШ 5</t>
  </si>
  <si>
    <t>СОШ 6</t>
  </si>
  <si>
    <t>СОШ 8</t>
  </si>
  <si>
    <t>школы города</t>
  </si>
  <si>
    <t>СОШ 2</t>
  </si>
  <si>
    <t>Всего:</t>
  </si>
  <si>
    <t>83 чел.</t>
  </si>
  <si>
    <t>успевает</t>
  </si>
  <si>
    <t>сош 4</t>
  </si>
  <si>
    <t>сош 3</t>
  </si>
  <si>
    <t>гимназия</t>
  </si>
  <si>
    <t>сош 5</t>
  </si>
  <si>
    <t>сош 6</t>
  </si>
  <si>
    <t>сош 8</t>
  </si>
  <si>
    <t>сош 2</t>
  </si>
  <si>
    <t>Очно-заочная</t>
  </si>
  <si>
    <t>СОШ 3</t>
  </si>
  <si>
    <t>выбыл</t>
  </si>
  <si>
    <t>не успевает</t>
  </si>
  <si>
    <t>класс</t>
  </si>
  <si>
    <t>чел.</t>
  </si>
  <si>
    <t>доля</t>
  </si>
  <si>
    <t>Гимназия 1</t>
  </si>
  <si>
    <t>успеваемость</t>
  </si>
  <si>
    <t>качество</t>
  </si>
  <si>
    <t>СОУ</t>
  </si>
  <si>
    <t>Без классов ККО</t>
  </si>
  <si>
    <t>С классами ККО</t>
  </si>
  <si>
    <t>2014-2015</t>
  </si>
  <si>
    <t>2015-2016</t>
  </si>
  <si>
    <t>2016-2017</t>
  </si>
  <si>
    <t>2017-2018</t>
  </si>
  <si>
    <t>общая успеваемость</t>
  </si>
  <si>
    <t>качественная успеваемость</t>
  </si>
  <si>
    <t>повторное обучение</t>
  </si>
  <si>
    <t>ТПМПК</t>
  </si>
  <si>
    <t>успевают</t>
  </si>
  <si>
    <t>ИТОГО</t>
  </si>
  <si>
    <t>Движение учащихся в 2018-2019 учебном году</t>
  </si>
  <si>
    <t>7. Информация об обучающихся 11 классов, претендующих на получение аттестата с отличием в 2018-2019 учебном году</t>
  </si>
  <si>
    <t xml:space="preserve">7. Информация об учащихся 9 классов, 
претендующих на получение аттестата с отличием в 2018-2019 учю году
</t>
  </si>
  <si>
    <t>8. Распределение учащихся по сменам обучения во II полугодии 2018-2019 учебного года</t>
  </si>
  <si>
    <t>Распределение учащихся по группам здоровья в 2018-2019 уч. году (чел.)</t>
  </si>
  <si>
    <t>движение</t>
  </si>
  <si>
    <t>другое</t>
  </si>
  <si>
    <t>Кол-во уч-ся на 31.05.2019, чел.</t>
  </si>
  <si>
    <t>ШС 7</t>
  </si>
  <si>
    <r>
      <t xml:space="preserve">3.Информация о количественных и качественных показателях учебной работы в общеобразовательных организациях по итогам 2018-2019 учебного года                                        </t>
    </r>
    <r>
      <rPr>
        <b/>
        <i/>
        <sz val="10"/>
        <color theme="1"/>
        <rFont val="Calibri"/>
        <family val="2"/>
        <charset val="204"/>
        <scheme val="minor"/>
      </rPr>
      <t xml:space="preserve">(СОШ №2 и СОШ №6 данную таблицу заполняют отдельно для общеобразовательных классов и классов обучающихся по адаптированным образовательным программам)                  </t>
    </r>
    <r>
      <rPr>
        <b/>
        <sz val="11"/>
        <color theme="1"/>
        <rFont val="Calibri"/>
        <family val="2"/>
        <charset val="204"/>
        <scheme val="minor"/>
      </rPr>
      <t xml:space="preserve">   </t>
    </r>
  </si>
  <si>
    <t>ШС № 7</t>
  </si>
  <si>
    <t>5. Информация об учащихся 9, 11 классов, не успевающих 
по итогам  2018-2019 учебного года</t>
  </si>
  <si>
    <t>7. Информация об учащихся, получающих общее образование в различных формах, и (или) осваивающих общеобразовательные программы в различных                                                формах в 2018-2019 учебном году</t>
  </si>
  <si>
    <t>Общеобразовательная организация</t>
  </si>
  <si>
    <t>Абраамян Ермоня Зограбовна</t>
  </si>
  <si>
    <t>11а</t>
  </si>
  <si>
    <t>Адылбек Кызы Аяна</t>
  </si>
  <si>
    <t>Борисова Мария Сергеевна</t>
  </si>
  <si>
    <t>Щипанова Любовь Ивановна</t>
  </si>
  <si>
    <t>Попова Ксения Андреевна</t>
  </si>
  <si>
    <t>Раков Леонид Егорович</t>
  </si>
  <si>
    <t>Спиридонова Диана Андреевна</t>
  </si>
  <si>
    <t>Сусид Максим Владимирович</t>
  </si>
  <si>
    <t>Холодилова Ксения Алексеевна</t>
  </si>
  <si>
    <t>Бурдин Вениамин Евгеньевич</t>
  </si>
  <si>
    <t>9а</t>
  </si>
  <si>
    <t>Калинина Александра Олеговна</t>
  </si>
  <si>
    <t>Кравец Анна Игоревна</t>
  </si>
  <si>
    <t>Кузнецов Ярослав Анатольевич</t>
  </si>
  <si>
    <t>Колычева Ангелина Сергеевна</t>
  </si>
  <si>
    <t>9п</t>
  </si>
  <si>
    <t>Петренко Яна Геннадьевна</t>
  </si>
  <si>
    <t>Толстогузов Никита Вячеславович</t>
  </si>
  <si>
    <t>Мастерских Анастасия Дмитриевна</t>
  </si>
  <si>
    <t>Остапенко Иван Александрович</t>
  </si>
  <si>
    <t>Шиленкова Елена Андреевна</t>
  </si>
  <si>
    <t>11б</t>
  </si>
  <si>
    <t>Вторушина Анна Михайловна</t>
  </si>
  <si>
    <t>9д</t>
  </si>
  <si>
    <t>Романова Диана Олеговна</t>
  </si>
  <si>
    <t>Тырцова Анастасия Сергеевна</t>
  </si>
  <si>
    <t>9</t>
  </si>
  <si>
    <t>Ламбина Светлана Владимировна</t>
  </si>
  <si>
    <t>9 (заочно)</t>
  </si>
  <si>
    <t>русский язык, алгебра</t>
  </si>
  <si>
    <t>Слабо усваивает материал по русскому языку и математике. Работает, не всегда была возможность посещать консультативные занятия.</t>
  </si>
  <si>
    <t>Кузнецова Анастасия Михайловна</t>
  </si>
  <si>
    <t>МБОУ СОШ №8</t>
  </si>
  <si>
    <t>приказ №444</t>
  </si>
  <si>
    <t>от 01.10.2018)</t>
  </si>
  <si>
    <t xml:space="preserve">Тыщенко Елизавета Игоревна </t>
  </si>
  <si>
    <t>приказ №434</t>
  </si>
  <si>
    <t>от 26.09.2018</t>
  </si>
  <si>
    <t>Фомин Данил Евгеньеви</t>
  </si>
  <si>
    <t>приказ №525</t>
  </si>
  <si>
    <t>от 23.11.2018</t>
  </si>
  <si>
    <t>Цуканов Святослав Александрович</t>
  </si>
  <si>
    <t>приказ №440</t>
  </si>
  <si>
    <t>от 28.09.2018</t>
  </si>
  <si>
    <t>Тишутин Никита Вадимович</t>
  </si>
  <si>
    <t>приказ №25</t>
  </si>
  <si>
    <t>от 23.01.2019</t>
  </si>
  <si>
    <t>Ходырева Анна Максимовна</t>
  </si>
  <si>
    <t>приказ №548</t>
  </si>
  <si>
    <t>от 31.08.2018</t>
  </si>
  <si>
    <t>Жердева Евгения Викторовна</t>
  </si>
  <si>
    <t>приказ №161</t>
  </si>
  <si>
    <t>от 29.05.2019</t>
  </si>
  <si>
    <t>Степановская Гинера Романовна</t>
  </si>
  <si>
    <t>приказ №147</t>
  </si>
  <si>
    <t>от 20.05.2019</t>
  </si>
  <si>
    <t>Шишкин Александр Сергеевич</t>
  </si>
  <si>
    <t>приказ №162</t>
  </si>
  <si>
    <t>Минеев Тимофей Владиславович</t>
  </si>
  <si>
    <t>приказ №163</t>
  </si>
  <si>
    <t>Чепчугов Вениамин Николаевич</t>
  </si>
  <si>
    <t>приказ №164</t>
  </si>
  <si>
    <t>Андес Александр Константинович</t>
  </si>
  <si>
    <t>приказ №165</t>
  </si>
  <si>
    <t>Гончар Иван Дмитриевич</t>
  </si>
  <si>
    <t>приказ №166</t>
  </si>
  <si>
    <t>Широков Андрей Валерьевич</t>
  </si>
  <si>
    <t>приказ №167</t>
  </si>
  <si>
    <t>Чусовитин Роман Антонович</t>
  </si>
  <si>
    <t>приказ №507</t>
  </si>
  <si>
    <t>от 13.11.2018 выбыл в МБОУ "СОШ№7"</t>
  </si>
  <si>
    <t>Кузьмин Иван Юрьевич</t>
  </si>
  <si>
    <t xml:space="preserve">приказ №561 </t>
  </si>
  <si>
    <t>от 19.12.2018 продолжает работать (возраст 26 лет, был зачислен на обучение по очно-заочной форме)</t>
  </si>
  <si>
    <t>Воронко Святослав Денисович</t>
  </si>
  <si>
    <t>русский язык</t>
  </si>
  <si>
    <t>сдал</t>
  </si>
  <si>
    <t>Шарипов Максим Рамисович</t>
  </si>
  <si>
    <t>Синебок Илья Сергеевич</t>
  </si>
  <si>
    <t>математика</t>
  </si>
  <si>
    <t>Куняков Степан Константинович</t>
  </si>
  <si>
    <t>английский язык</t>
  </si>
  <si>
    <t>Белых Максим Сергеевич</t>
  </si>
  <si>
    <t>алгебра, геометрия</t>
  </si>
  <si>
    <t>Кадырова Элионора Газинуровна</t>
  </si>
  <si>
    <t>русский язык, английский язык, геометрия, алгебра, география</t>
  </si>
  <si>
    <t>сдала</t>
  </si>
  <si>
    <t>Тихонов Данил Сергеевич</t>
  </si>
  <si>
    <t>алгебра, геометрия, английский язык</t>
  </si>
  <si>
    <t>Бородин Олег Васильевич</t>
  </si>
  <si>
    <t>Колобов Никита Олегович</t>
  </si>
  <si>
    <t>9б</t>
  </si>
  <si>
    <t>Гринвальд Никита Игоревич</t>
  </si>
  <si>
    <t>русский язык, история</t>
  </si>
  <si>
    <t>Лисин Ярослав Игоревич</t>
  </si>
  <si>
    <t>Федотенко Алексей Валерьевич</t>
  </si>
  <si>
    <t>русский язык, алгебра, геометрия, общестознание, география</t>
  </si>
  <si>
    <t>Суворов Данил Михайлович</t>
  </si>
  <si>
    <t>Курбатов Никита Валерьевич</t>
  </si>
  <si>
    <t>9в</t>
  </si>
  <si>
    <t>алгебра</t>
  </si>
  <si>
    <t>Давидюк Екатерина Сергеевна</t>
  </si>
  <si>
    <t>Терентьева Дарья Сергеевна</t>
  </si>
  <si>
    <t xml:space="preserve">Аржиловский Егор Станиславович </t>
  </si>
  <si>
    <t xml:space="preserve">русский язык математкиа </t>
  </si>
  <si>
    <t>Не сдал. На основании заключения ТПМПК №21 от 16.01.2018 вариант 7.2 пролонгация 2 кл. переведен в 2-г класс для детей с ОВЗ</t>
  </si>
  <si>
    <t xml:space="preserve">Мадемилов Азим Изатович </t>
  </si>
  <si>
    <t>русский язык математкиа литератураное чтение</t>
  </si>
  <si>
    <t>Не сдал. На основании заключения ТПМПК №49 от 14.11.2017 вариант 7.2 пролонгация 2 кл. Переведен в 2-г класс для детей с ОВЗ</t>
  </si>
  <si>
    <t>Гоибова Муяссар Бакиевна</t>
  </si>
  <si>
    <t xml:space="preserve">русский язык </t>
  </si>
  <si>
    <t>Сдал. Приказ от 24.10.2018 №801-ОД "О результатах промежуточной аттестации обучающихся, переведенных в следующий класс условно по итогам 2017-2018 уч. г"</t>
  </si>
  <si>
    <t>Успевает</t>
  </si>
  <si>
    <t xml:space="preserve">Орлов Сергей Вячеславович </t>
  </si>
  <si>
    <t>Не сдал. На основании заключения ТПМПК №585 от 28.05.2018 вариант 7.2 пролонгация 3 кл. Переведен в 3-д класс для детей с ОВЗ</t>
  </si>
  <si>
    <t xml:space="preserve">Ашмарин Егор Алексеевич </t>
  </si>
  <si>
    <t>русский язык математкиа</t>
  </si>
  <si>
    <t>Не сдал. На основании заключения ТПМПК №513 от 15.05.2018 дублирование 4 класс по программе ТНР. Переведен в 4-г класс для детей с ОВЗ</t>
  </si>
  <si>
    <t xml:space="preserve">Ракк Гретта Владимировна </t>
  </si>
  <si>
    <t>Не сдала. На основании заключения ТПМПК №520 от 16.05.2018 дублирование 4 класс по программе ЗПР. Переведен в 4-д класс для детей с ОВЗ</t>
  </si>
  <si>
    <t>Титовцев  Артем Евгеньевич</t>
  </si>
  <si>
    <t xml:space="preserve">Черепанов Артур Олегович </t>
  </si>
  <si>
    <t>Не сдал. На основании заключения ТПМПК №668 от 07.06.2018 дублирование 4 класс по программе ЗПР. Переведен в 4-г класс для детей с ОВЗ</t>
  </si>
  <si>
    <t>Котин Егор Денисович</t>
  </si>
  <si>
    <t>русский язык математика английский язык</t>
  </si>
  <si>
    <t>Не сдал. Прошел ТПМПК, переведен в 6г  класс для детей с ОВЗ (приказ от 10.04.2019  №06)</t>
  </si>
  <si>
    <t>Баротов Мирзосохиб Сухробович</t>
  </si>
  <si>
    <t>Не сдал. Прошел ТПМПК, обучение по АОП инклюзивно в 6-д классе (приказ от 18.12.2018  №986-ОД)</t>
  </si>
  <si>
    <t xml:space="preserve">Болдашкина Софья Михайловна </t>
  </si>
  <si>
    <t>Не сдала. Прошла ТПМПК, переведена в 5г  класс для детей с ОВЗ (приказ от 06.11.2018  №40 "О внутреннем переводе")</t>
  </si>
  <si>
    <t>Варванская Анастасия Андреевна</t>
  </si>
  <si>
    <t>Не сдала. Прошла ТПМПК, переведена в 5г  класс для детей с ОВЗ (приказ от 06.11.2018  №41 "О внутреннем переводе")</t>
  </si>
  <si>
    <t>Горшков Никита Анатольевич</t>
  </si>
  <si>
    <t xml:space="preserve">русский язык литература математика английский язык история </t>
  </si>
  <si>
    <t>Выбыл. Приказ от 08.10.2018 № 52-У "О выбытии"</t>
  </si>
  <si>
    <t>Алияров Рустам Бахтиярович</t>
  </si>
  <si>
    <t>алгебра геометрия</t>
  </si>
  <si>
    <t>Не сдал. Прошел ТПМПК, обучение по АОП инклюзивнов 7-б классе  (приказ от 18.12.2018  №986-ОД)</t>
  </si>
  <si>
    <t>Велиев Рустам Гарибович</t>
  </si>
  <si>
    <t xml:space="preserve">алгебра геометрия </t>
  </si>
  <si>
    <t>Сафонов Максим Юрьевич</t>
  </si>
  <si>
    <t>Не сдал. Прошел ТПМПК. По заключению ТПМПК  и заявлению родителей переведен в 6-д класс (приказ от 17.12.2018 г. №51)</t>
  </si>
  <si>
    <t>Сарачитдинова Лилиана Тимуровна</t>
  </si>
  <si>
    <t>Не сдала. Прошла ТПМПК, обучение по АОП инклюзивно в 7-б классе(приказ от 18.12.2018  №986-ОД)</t>
  </si>
  <si>
    <t>Тишутин Дмитрий Вадимович</t>
  </si>
  <si>
    <t xml:space="preserve">русский язык алгебра геометрия английский язык обществознание </t>
  </si>
  <si>
    <t>Не сдал. Прошел ТПМПК. По заключению ТПМПК  и заявлению родителей оставлен на повторный курс обучения в 8 кл. Обучение по АОП  (приказ от 03.04.2019 г. №298-ОД)</t>
  </si>
  <si>
    <t>Рубцов Юрий Олегович</t>
  </si>
  <si>
    <t>русский язык геометрия алгебра английский язык обществознание информатика</t>
  </si>
  <si>
    <t>Выбыл. Приказ от 27.03.2019 № 13-У "О выбытии"</t>
  </si>
  <si>
    <t>Черепанов Илья Дмитриевич</t>
  </si>
  <si>
    <t>русский язык алгебра геометрия история обществознание</t>
  </si>
  <si>
    <t>Не сдал. Прошел ТПМПК, обучение по АОП инклюзивно (приказ от 18.12.2018  №986-ОД)</t>
  </si>
  <si>
    <t>Королев Никита Сергеевич</t>
  </si>
  <si>
    <t>русский язык алгебра</t>
  </si>
  <si>
    <t>Не сдал. Прошел ТПМПК, обучение по АОП инклюзивно (приказ от 11.02.2019  № 128-ОД)</t>
  </si>
  <si>
    <t>Караоглан Онур Неджати</t>
  </si>
  <si>
    <t>Не сдал. Прошел ТПМПК, переведен в 9е  класс для детей с ОВЗ (приказ от 20.11.2018  № 47)</t>
  </si>
  <si>
    <t>Речапов Данис Викторович</t>
  </si>
  <si>
    <t>русский язык алгебра геометрия физика</t>
  </si>
  <si>
    <t>Не сдал. Прошел ТПМПК, переведен в 9е  класс для детей с ОВЗ (приказ от 14.11.2018  № 45)</t>
  </si>
  <si>
    <t>Фаррахова Марья Денисовна</t>
  </si>
  <si>
    <t>Не сдала. Прошла ТПМПК, переведена в 9е  класс для детей с ОВЗ (приказ от 14.12.2018   № 49)</t>
  </si>
  <si>
    <t>Шадрин Давид Васильевич</t>
  </si>
  <si>
    <t>Апчина Виктория Юрьевна</t>
  </si>
  <si>
    <t>Не сдал. Прошел ТПМПК, обучение по АОП инклюзивно (приказ от 08.11.2018  № 842-ОД)</t>
  </si>
  <si>
    <t>Михайлюк Артем Александрович</t>
  </si>
  <si>
    <t>Выбыл. Приказ от 31.08.2018 № 40-У "О выбытии"</t>
  </si>
  <si>
    <t>Рагозин Андрей Валерьевич</t>
  </si>
  <si>
    <t xml:space="preserve">русский язык алгебра геометрия </t>
  </si>
  <si>
    <t>Не сдал. Прошел ТПМПК, обучение по АОП инклюзивно в 9-д (приказ от 18.12.2018  №986-ОД)</t>
  </si>
  <si>
    <t>Хусейнов Артемий Исроилович</t>
  </si>
  <si>
    <t>Не сдал. Прошел ТПМПК. По заключению ТПМПК  и заявлению родителей переведен в 8-д класс (приказ от 16.11.2018 г. №46)</t>
  </si>
  <si>
    <t xml:space="preserve">Султонова Ганджина   Ахмаджоновна            </t>
  </si>
  <si>
    <t>Не сдала. Прошла ТПМПК, обучение по АОП инклюзивно в 8-а классе (приказ от 18.12.2018  №986-ОД)</t>
  </si>
  <si>
    <t xml:space="preserve">Пайсова Ирина       Денисовна         </t>
  </si>
  <si>
    <t xml:space="preserve">русский язык алгебра физика </t>
  </si>
  <si>
    <t>Негматов Адхамжон Анваржонович</t>
  </si>
  <si>
    <t>математика, русский язык, история, обществознание, иностранный язык</t>
  </si>
  <si>
    <t>задолженность не ликвидирована</t>
  </si>
  <si>
    <t>Чолов Мухаммаджон Содиржонович</t>
  </si>
  <si>
    <t>математика, русский язык, история, обществознание</t>
  </si>
  <si>
    <t>Устюгов Родион Дмитриевич</t>
  </si>
  <si>
    <t>алгебра, геометрия, биология, химия</t>
  </si>
  <si>
    <t>задолженность  ликвидирована</t>
  </si>
  <si>
    <t>Хозяинов Александр Андреевич</t>
  </si>
  <si>
    <t>русский язык, литература</t>
  </si>
  <si>
    <t>Нагиев Эльвин Ибрагим оглы</t>
  </si>
  <si>
    <t>математика, литература</t>
  </si>
  <si>
    <t>Олейникова Амалия Владимировна</t>
  </si>
  <si>
    <t>математика, история</t>
  </si>
  <si>
    <t>Хозяинов Александр Николаевич</t>
  </si>
  <si>
    <t>русский язык, литература, алгебра, геометрия, история, общетсвознание, иностранный язык, физика, география</t>
  </si>
  <si>
    <t>Вакуленко Максим Ильич</t>
  </si>
  <si>
    <t>Саитов Артур Романович</t>
  </si>
  <si>
    <t>Зарубина Екатерина Сергеевна</t>
  </si>
  <si>
    <t>алгебра, литература</t>
  </si>
  <si>
    <t>Кондинкин Никита Алексеевич</t>
  </si>
  <si>
    <t>физика</t>
  </si>
  <si>
    <t>Абдрашитов Артем Эльдарович</t>
  </si>
  <si>
    <t>11г</t>
  </si>
  <si>
    <t>химия</t>
  </si>
  <si>
    <t>2</t>
  </si>
  <si>
    <t>Медведев Михаил Олегович</t>
  </si>
  <si>
    <t>все предметы учебного плана, кроме химии, литературы</t>
  </si>
  <si>
    <t>не явился на промежуточную аттестацию</t>
  </si>
  <si>
    <t>Галимук Алина Евгеньевна</t>
  </si>
  <si>
    <t>Сирица Владислава Витальевна</t>
  </si>
  <si>
    <t>Толстогузова Мария Александровна</t>
  </si>
  <si>
    <t>Коваленко Людмила Андреевна</t>
  </si>
  <si>
    <t>Загваздина Татьяна Александровна</t>
  </si>
  <si>
    <t>11в</t>
  </si>
  <si>
    <t>Тишина Валерия Павловна</t>
  </si>
  <si>
    <t>Долгополов Артем Станиславович</t>
  </si>
  <si>
    <t>Вагапова Анастасия Васильевна</t>
  </si>
  <si>
    <t>11д</t>
  </si>
  <si>
    <t>Мустафина Карина Маратовна</t>
  </si>
  <si>
    <t>Сидорова Елизавета Евгеньевна</t>
  </si>
  <si>
    <t>Нежинская Арина Алексеевна</t>
  </si>
  <si>
    <t>Пушилова Елизавета Анатольевна</t>
  </si>
  <si>
    <t>Тихон Анастасия Владимировна</t>
  </si>
  <si>
    <t>9г</t>
  </si>
  <si>
    <t>Бурычкин Матвей Олегович</t>
  </si>
  <si>
    <t>9е</t>
  </si>
  <si>
    <t>Хабарова Елена Андреевна</t>
  </si>
  <si>
    <t>Салюков Дмитрий Максимович</t>
  </si>
  <si>
    <t>Мирфозилова Малика Фирузовна</t>
  </si>
  <si>
    <t>Русский язык, литература</t>
  </si>
  <si>
    <t>Не сдала итоговое собеседование; языковой барьер</t>
  </si>
  <si>
    <t>Хакимов Ярослав Артёмович</t>
  </si>
  <si>
    <t>русский язык  математика</t>
  </si>
  <si>
    <t>Земеров Андрей Андреевич</t>
  </si>
  <si>
    <t xml:space="preserve">математика </t>
  </si>
  <si>
    <t>Кузнецов Дмитрий Андреевич</t>
  </si>
  <si>
    <t xml:space="preserve">русский язык 
литература 
математика 
</t>
  </si>
  <si>
    <t>не сдал</t>
  </si>
  <si>
    <t>Ярков Ярослав Вадимович</t>
  </si>
  <si>
    <t xml:space="preserve">русский язык
литература 
математика 
история
</t>
  </si>
  <si>
    <t>Кайгородов Кирилл Юрьевич</t>
  </si>
  <si>
    <t>Толда Анастасия Владимировна</t>
  </si>
  <si>
    <t>Троц Таисия Дмитриевна</t>
  </si>
  <si>
    <t>Фролов Кирилл Андреевич</t>
  </si>
  <si>
    <t>литература</t>
  </si>
  <si>
    <t>Семушкин Арсений Александрович</t>
  </si>
  <si>
    <t>Иванова Анна Анатольевна</t>
  </si>
  <si>
    <t xml:space="preserve">алгебра
геометрия
химия </t>
  </si>
  <si>
    <t>Прошакова Полина Витальевна</t>
  </si>
  <si>
    <t xml:space="preserve">геометрия </t>
  </si>
  <si>
    <t>Бубенец Кристина Михайловна</t>
  </si>
  <si>
    <t>геометрия</t>
  </si>
  <si>
    <t>не сдала</t>
  </si>
  <si>
    <t>Земеров Алексей Андреевич</t>
  </si>
  <si>
    <t xml:space="preserve">русский язык 
литература
алгебра
</t>
  </si>
  <si>
    <t>Хорошилова Любовь Александровна</t>
  </si>
  <si>
    <t>Гимназия №1</t>
  </si>
  <si>
    <t>Аббазов Валерьян Ринатович</t>
  </si>
  <si>
    <t>Булатов Георгий Алексеевич</t>
  </si>
  <si>
    <t>Веденяпина Анастасия Александровна</t>
  </si>
  <si>
    <t>Крель Елена Владимировна</t>
  </si>
  <si>
    <t>Кукушкин Сергей Сергеевич</t>
  </si>
  <si>
    <t>Постовалова Алена Константиновна</t>
  </si>
  <si>
    <t>Шальнова Полина Сергеевна</t>
  </si>
  <si>
    <t>Пяткова Полина Дмитриевна</t>
  </si>
  <si>
    <t>Павленко Юлия Андреевна</t>
  </si>
  <si>
    <t>Степанова Ксения Денисовна</t>
  </si>
  <si>
    <t>Байбикова Элина Рауфовна</t>
  </si>
  <si>
    <t>Терновая Анна Константиновна</t>
  </si>
  <si>
    <t>Хабибуллина Азалия Рамильевна</t>
  </si>
  <si>
    <t>Заленский Андрей Дмитриевич</t>
  </si>
  <si>
    <t>Шакирова Наргиза Рустамовна</t>
  </si>
  <si>
    <t>Нугманова Милана Шамильевна</t>
  </si>
  <si>
    <t>9В</t>
  </si>
  <si>
    <t>Ибрагимов Арсен Бадрутдинович</t>
  </si>
  <si>
    <t>Шк. №7</t>
  </si>
  <si>
    <t>Кубашев Айсудур Алтаевич</t>
  </si>
  <si>
    <t>11А</t>
  </si>
  <si>
    <t>Нагорняк Ангелина Владимировна</t>
  </si>
  <si>
    <t>9А</t>
  </si>
  <si>
    <t>Сумкина Наталья Владиславовна</t>
  </si>
  <si>
    <t>Охунов Шерзод Абдурахманович</t>
  </si>
  <si>
    <t xml:space="preserve">русский язык, математика </t>
  </si>
  <si>
    <t>Джалолова Аниса Обиджановна</t>
  </si>
  <si>
    <t xml:space="preserve">русский язык, математика, литературное чтение </t>
  </si>
  <si>
    <t>Молданов Константин Русланович</t>
  </si>
  <si>
    <t>матем.</t>
  </si>
  <si>
    <t xml:space="preserve">Кичигаев Дмитрий Викторович </t>
  </si>
  <si>
    <t xml:space="preserve">Протченко Вадим Александрович </t>
  </si>
  <si>
    <t xml:space="preserve">алгебра, геометрия </t>
  </si>
  <si>
    <t xml:space="preserve">сдал </t>
  </si>
  <si>
    <t>Остапенков Даниил Евгеньевич</t>
  </si>
  <si>
    <t xml:space="preserve">русский язык, литература, геометрия </t>
  </si>
  <si>
    <t xml:space="preserve">Поршнева Анна Сергеевна </t>
  </si>
  <si>
    <t xml:space="preserve">алгебра, геометрия, литература </t>
  </si>
  <si>
    <t>Блоха Егор Владимирович</t>
  </si>
  <si>
    <t>Колтырин Данила Сергеевич</t>
  </si>
  <si>
    <t xml:space="preserve">русский язык, литература, алгебра </t>
  </si>
  <si>
    <t xml:space="preserve"> </t>
  </si>
  <si>
    <t xml:space="preserve">Пузин Илья Сергеевич </t>
  </si>
  <si>
    <t xml:space="preserve">литература </t>
  </si>
  <si>
    <t xml:space="preserve">Хисматуллин Азамат Маратович </t>
  </si>
  <si>
    <t xml:space="preserve">русский язык, литература </t>
  </si>
  <si>
    <t>Шевелева Варвара Михайловна</t>
  </si>
  <si>
    <t xml:space="preserve">геометрия, обществознание </t>
  </si>
  <si>
    <t xml:space="preserve">Мазурина Арина Игоревна </t>
  </si>
  <si>
    <t xml:space="preserve">Богданов Давид Викторович </t>
  </si>
  <si>
    <t>все предметы учебного плана</t>
  </si>
  <si>
    <t>пропуски уроков без уважительной причины</t>
  </si>
  <si>
    <t>незачет по итоговому собеседованию, пропуски уроков</t>
  </si>
  <si>
    <t>Шукшина Валерия Александровна</t>
  </si>
  <si>
    <t>Критинин Максим Яковлевич</t>
  </si>
  <si>
    <t>Русский язык Математика</t>
  </si>
  <si>
    <t xml:space="preserve"> сдал                                                    сдал</t>
  </si>
  <si>
    <t>Зырянова Валерия Сергеевна</t>
  </si>
  <si>
    <t>Математика</t>
  </si>
  <si>
    <t>не сдала                                      (выданы документы для прохождения ТПМПК)</t>
  </si>
  <si>
    <t>Ослина Ксения Игоревна</t>
  </si>
  <si>
    <t>не сдала                                   (выданы документы для прохождения ТПМПК)</t>
  </si>
  <si>
    <t>Куклин Павел Александрович</t>
  </si>
  <si>
    <t xml:space="preserve">не сдал                                     (обучение по АОП для детей с ЗПР, заключение ТПМПК № 368
от 15.04.2019)
</t>
  </si>
  <si>
    <t>Ерусланов Илья Сергеевич</t>
  </si>
  <si>
    <t xml:space="preserve">не сдал                                   (обучение по АОП для детей с ЗПР, заключение ТПМПК №350
от 10.04.2019
</t>
  </si>
  <si>
    <t>Могильникова Мария Владимировна</t>
  </si>
  <si>
    <t xml:space="preserve">не сдала                                (обучение по АООП для детей с ЗПР, заключение ТПМПК № 76
от 30.01.2019
</t>
  </si>
  <si>
    <t>Алекин Никита Михайлович</t>
  </si>
  <si>
    <t>Геометрия</t>
  </si>
  <si>
    <t>не сдал                                        (выданы документы для прохождения ТПМПК)</t>
  </si>
  <si>
    <t>Слинкин Данил Сергеевич</t>
  </si>
  <si>
    <t>Русский язык Алгебра Геометрия</t>
  </si>
  <si>
    <t>Тришин Сергей Владимирович</t>
  </si>
  <si>
    <t>Сирук Степан Александрович</t>
  </si>
  <si>
    <t>Артемьева Ксения Александровна</t>
  </si>
  <si>
    <t>11Б</t>
  </si>
  <si>
    <t>Андреева Софья Андреевна</t>
  </si>
  <si>
    <t>11В</t>
  </si>
  <si>
    <t>Мерченко Алия Дмитриевна</t>
  </si>
  <si>
    <t>Глухова Александра Михайловна</t>
  </si>
  <si>
    <t>Захарова Евгения Сергеевна</t>
  </si>
  <si>
    <t>Авраменко Анастасия Владимировна</t>
  </si>
  <si>
    <t>9Б</t>
  </si>
  <si>
    <t>Доценко Александра Сергеевна</t>
  </si>
  <si>
    <t>9Г</t>
  </si>
  <si>
    <t>Котова Кристина Николаевна</t>
  </si>
  <si>
    <t>иностранный язык, русский язык</t>
  </si>
  <si>
    <t>Арешкин Сергей Игоревич</t>
  </si>
  <si>
    <t>математика, русский язык, литературное чтение, английский язык</t>
  </si>
  <si>
    <t>Хорьков Егор Иванович</t>
  </si>
  <si>
    <t>Ефимов Кирилл Русланович</t>
  </si>
  <si>
    <t>Киселев Михаил Александрович</t>
  </si>
  <si>
    <t>Патаева Самира Иномджоновна</t>
  </si>
  <si>
    <t>Будылдин Егор Иванович</t>
  </si>
  <si>
    <t>Турбал Евгений Васильевич</t>
  </si>
  <si>
    <t>Шухов Сергей Дмитриевич</t>
  </si>
  <si>
    <t>Липатов Александр Дмитриевич</t>
  </si>
  <si>
    <t>Рябцев Олег Юрьевич</t>
  </si>
  <si>
    <t>Игнатьева Юлия Игоревна</t>
  </si>
  <si>
    <t>Коваленко Илья Сергеевич</t>
  </si>
  <si>
    <t>Джураева Зулхумор Анваровна</t>
  </si>
  <si>
    <t>Кениг Даниил Александрович</t>
  </si>
  <si>
    <t>Юрко Яна Александровна</t>
  </si>
  <si>
    <t>Алякин Арсений Андреевич</t>
  </si>
  <si>
    <t>Олейник Виталий Александрович</t>
  </si>
  <si>
    <t>Вейсгербер Ангелина Евгеньевна</t>
  </si>
  <si>
    <t>математика, русский язык</t>
  </si>
  <si>
    <t xml:space="preserve">Протокол от 06.06.2018 №654 </t>
  </si>
  <si>
    <t>Протокол от 06.06.2018 №657</t>
  </si>
  <si>
    <t>Протокол от 13.11.2018 №909</t>
  </si>
  <si>
    <t>русский язык, математика, иностранный язык</t>
  </si>
  <si>
    <t>Приказ о повторном обучении на основании заявления родителей (законных представителей) от 28.09.2018 №493/1-У</t>
  </si>
  <si>
    <t>русский язык, математика</t>
  </si>
  <si>
    <t xml:space="preserve">
Протокол от 28.11.2018 №978
</t>
  </si>
  <si>
    <t xml:space="preserve">Протокол от 13.11.2018 №911 
</t>
  </si>
  <si>
    <t>Приказ о повторном обучении на основании заявления родителей (законных представителей) от 28.09.2018 №492-У</t>
  </si>
  <si>
    <t xml:space="preserve">Протокол от 06.06.2018 №662 
</t>
  </si>
  <si>
    <t xml:space="preserve">Протокол от 13.11.2018 №912 
</t>
  </si>
  <si>
    <t>русский язык, алгебра, геометрия</t>
  </si>
  <si>
    <t xml:space="preserve">Протокол от 28.11.2018 №912 </t>
  </si>
  <si>
    <t xml:space="preserve">Протокол от 13.11.2018 №915 </t>
  </si>
  <si>
    <t xml:space="preserve">Протокол от 13.11.2018 №914 </t>
  </si>
  <si>
    <t xml:space="preserve">Протокол от 28.11.2018 № 983 </t>
  </si>
  <si>
    <t xml:space="preserve">Протокол от 06.06.2018 №651 </t>
  </si>
  <si>
    <t xml:space="preserve">Протокол от 06.06.2018 №656 </t>
  </si>
  <si>
    <t xml:space="preserve">Протокол от 31.05.2018 №625 </t>
  </si>
  <si>
    <t>Созонова Алёна Валерьевна</t>
  </si>
  <si>
    <t>низкий уровень мотивации</t>
  </si>
  <si>
    <t>Сивцова Анна Александровна</t>
  </si>
  <si>
    <t>низкий уровень мотивации, не сформированность умения, навыков</t>
  </si>
  <si>
    <t>Икрамов Чингиз Аскарович</t>
  </si>
  <si>
    <t>алгебра, геометрия, русский язык, информатика и ИКТ</t>
  </si>
  <si>
    <t>Ишметов Руслан Амирович</t>
  </si>
  <si>
    <t>Батманов Владислав Андреевич</t>
  </si>
  <si>
    <t>очная</t>
  </si>
  <si>
    <t>Приказ № 572 от 14.09.2018«О создании условий для индивидуального обучения больных детей на дому в 2018-2019 учебном году</t>
  </si>
  <si>
    <t>1 год</t>
  </si>
  <si>
    <t>ребенок-инвалид; ОВЗ</t>
  </si>
  <si>
    <t>МБОУ СОШ №3</t>
  </si>
  <si>
    <t xml:space="preserve">Приказ № 582от 20.09.2018 «О создании условий для индивидуального обучения детей на дому  в 2018-2019 учебном году» </t>
  </si>
  <si>
    <t>ребенок-инвалид;</t>
  </si>
  <si>
    <t>Не успевает</t>
  </si>
  <si>
    <t>Смирнов Данила Михайлович</t>
  </si>
  <si>
    <t xml:space="preserve">Приказ № 604 от 26.09.2018 «О создании условий для индивидуального обучения детей на дому  в 2018-2019 учебном году» </t>
  </si>
  <si>
    <t>Юрасов Юрий Викторович</t>
  </si>
  <si>
    <t>заочная</t>
  </si>
  <si>
    <t>ИУП</t>
  </si>
  <si>
    <t>Приказ №243  от 03.09.2018 о зачислении на  получение образования в заочной форме</t>
  </si>
  <si>
    <t>нет</t>
  </si>
  <si>
    <t>Окладникова Ксения Игоревна</t>
  </si>
  <si>
    <t>очно-заочная</t>
  </si>
  <si>
    <t>Приказ №68  от 20.03.2019 г. о зачислении на  получение образования в очно-заочной форме</t>
  </si>
  <si>
    <t>ОВЗ</t>
  </si>
  <si>
    <t xml:space="preserve">Сабанцев Даниил Викторович
</t>
  </si>
  <si>
    <t>самообразование</t>
  </si>
  <si>
    <t xml:space="preserve">Приказ №19/1  от 23.09.2019 о зачислении на  получение образования в форме самообразования. </t>
  </si>
  <si>
    <t>2 года</t>
  </si>
  <si>
    <t>Никитин Дмитрий Игоревич</t>
  </si>
  <si>
    <t xml:space="preserve">Приказ № 51 от 01.02.2019 «О создании условий для индивидуального обучения детей на дому  в 2018-2019 учебном году» </t>
  </si>
  <si>
    <t>бессрочно</t>
  </si>
  <si>
    <t>ребёнок-инвалид</t>
  </si>
  <si>
    <t>Огонян Инесса Айковна</t>
  </si>
  <si>
    <t xml:space="preserve">Приказ № 157 от 05.03.2019 «О создании условий для индивидуального обучения детей на дому  в 2018-2019 учебном году» </t>
  </si>
  <si>
    <t>Добровольский Александр Алексеевич</t>
  </si>
  <si>
    <t>заочная (самообр)</t>
  </si>
  <si>
    <t>Приказ № 145/3 от 07.09.18</t>
  </si>
  <si>
    <t>до 01 июля 2019 года</t>
  </si>
  <si>
    <t>МБОУ "Гимназия №1"</t>
  </si>
  <si>
    <t>Тарада Валерия Андреевна</t>
  </si>
  <si>
    <t>Приказ № 136/5 от 27.08.18</t>
  </si>
  <si>
    <t>Дроздов Михаил Андреевич</t>
  </si>
  <si>
    <t>Приказ № 43/3от 18.03.19</t>
  </si>
  <si>
    <t>с 16.03.19 по 31.05.19</t>
  </si>
  <si>
    <t>Лебедев Андрей Андреевич</t>
  </si>
  <si>
    <t>Приказ № 192/1 от 15.11.18</t>
  </si>
  <si>
    <t>до 26 апреля 2019 года</t>
  </si>
  <si>
    <t>Ткаченко Валерия Романовна</t>
  </si>
  <si>
    <t>Приказ № 45/8 от 21.03.19</t>
  </si>
  <si>
    <t>c 21.03.19 по 31.05.19</t>
  </si>
  <si>
    <t>Полякова Екатерина Васильевна</t>
  </si>
  <si>
    <t>№ 298 от 08.10.18</t>
  </si>
  <si>
    <t>по 31.05.19г.</t>
  </si>
  <si>
    <t>без статуса</t>
  </si>
  <si>
    <t>МБОУ СОШ №5</t>
  </si>
  <si>
    <t>Апчин Евгений Вячеславович</t>
  </si>
  <si>
    <t>№ 384 от 29.03.19</t>
  </si>
  <si>
    <t>Ниязов Данил Рафисович</t>
  </si>
  <si>
    <t>заочная (семейная)</t>
  </si>
  <si>
    <t>№ 17 от 24.01.19</t>
  </si>
  <si>
    <t>Балваков Арсений Алексеевич</t>
  </si>
  <si>
    <t>Приказ от 28.11.2018 года № 917/1«Об индивидуальном обучении на дому»</t>
  </si>
  <si>
    <t>С28.11.2018 по 27.05.2019</t>
  </si>
  <si>
    <t>МБОУ "СОШ №6 им. Сирина Н.И."</t>
  </si>
  <si>
    <t>Толстикова Варвара Вадимовна23.03.2011</t>
  </si>
  <si>
    <t>Приказ от 08.10.2018 года № 719 «Об индивидуальном обучении на дому»</t>
  </si>
  <si>
    <t>С 08.10.2018 по 27.05.2019</t>
  </si>
  <si>
    <t>Шишкин Дмитрий Владимирович</t>
  </si>
  <si>
    <t xml:space="preserve">Приказ от 31.08.2018 № 564-ОД "Об индивидуальном обучении на дому"     </t>
  </si>
  <si>
    <t>С 08.10.18 по 27.05.19</t>
  </si>
  <si>
    <t>Шершнева Алла Константиновна</t>
  </si>
  <si>
    <t xml:space="preserve">Приказ от 19.09.2018 №654/1-ОД  «Об индивидуальном обучении детей в условиях МБОУ СОШ № 6 им. Сирина Н.И.» </t>
  </si>
  <si>
    <t>с 20.09.18 по 27.05.19</t>
  </si>
  <si>
    <t>Якубенок Олеся Александровна</t>
  </si>
  <si>
    <t xml:space="preserve">Приказ от 31.08.2018 № 564-ОД "Об индивидуальном обучении на дому"                                                              </t>
  </si>
  <si>
    <t>С 03.09.2018 по 27.05.2019</t>
  </si>
  <si>
    <t>Гребенкина Элеонора Вячеславовна</t>
  </si>
  <si>
    <t xml:space="preserve">Приказ от 24.09.2018 № 673 «Об индивидуальном обучении на  дому» </t>
  </si>
  <si>
    <t>с 24.09.2018 по 27.05.2019</t>
  </si>
  <si>
    <t>Ефимова Екатерина Денисовна</t>
  </si>
  <si>
    <t>семейное образование</t>
  </si>
  <si>
    <t>Приказ от 06.11.2018 № 835-ОД «О зачислении  экстерна для прохождения промежуточной аттестации»</t>
  </si>
  <si>
    <t>03.12.2018-31.01.2019</t>
  </si>
  <si>
    <t>Куликов Леон Дмитриевич</t>
  </si>
  <si>
    <t xml:space="preserve">Приказ от 12.10.2018 года  №736-ОД  «Об индивидуальном обучении на дому» </t>
  </si>
  <si>
    <t xml:space="preserve">15.10.2018 по 27.05. 2019 </t>
  </si>
  <si>
    <t>Попов Лев Романович</t>
  </si>
  <si>
    <t xml:space="preserve">Приказ от 18.10.2018 № 763 "Об индивидуальном обучении на дому" </t>
  </si>
  <si>
    <t>22.10.18 по 27.05 19</t>
  </si>
  <si>
    <t>Беженарь Андрей Васильевич</t>
  </si>
  <si>
    <t xml:space="preserve">Приказ от 19.09.2018 № 653/1-ОД "Об индивидуальном обучении больных детей на дому" </t>
  </si>
  <si>
    <t>Ковалева Варвара Сергеевна</t>
  </si>
  <si>
    <t>Приказ от 24.09.2018 № 676-ОД  «О создании условий для обучения по индивидуальному учебному плану в 2018-2019 учебном году»</t>
  </si>
  <si>
    <t>С 24.09.2018 по 03.06.2019</t>
  </si>
  <si>
    <t>Еремин Артем Алексеевич</t>
  </si>
  <si>
    <t>Приказ от 26.09.2018 № 686-ОД «О зачислении Еремина Артема Алексеевича в образовательную организацию в качестве экстерна для прохождения промежуточной аттестации»</t>
  </si>
  <si>
    <t xml:space="preserve">Выбыл в связи с переменой места жительства . Приказ от 05.03.2019 № 200-ОД «О расторжении договора  об организации и проведении промежуточной аттестации и (или) государственной итоговой аттестации обучающегося, получающего общее образование в форме семейного образования» </t>
  </si>
  <si>
    <t>Козырев Алексей Александрович</t>
  </si>
  <si>
    <t xml:space="preserve">Приказ от 17.09.18 № 640-ОД
«О создании условий для обучения по индивидуальному учебному плану для детей с ограниченными возможностями здоровья
в 2018-2019 учебном году»
</t>
  </si>
  <si>
    <t>С 17.09.2018 по 03.06.2019</t>
  </si>
  <si>
    <t>Сакк Эрика Витальевна</t>
  </si>
  <si>
    <t>Приказ от 28.12.2018 № 1023-ОД  «О создании условий для обучения по индивидуальному учебному плану в 2018-2019 учебном году»</t>
  </si>
  <si>
    <t>с 09.01.2019 по 31.05.2019</t>
  </si>
  <si>
    <t>Приказ от 03.04.2019 № 297-ОД «О переводе на очно-заочную форму обучения»</t>
  </si>
  <si>
    <t>с 03.04.2019 по 03.06.2019</t>
  </si>
  <si>
    <t>Баранов Данил Сергеевич</t>
  </si>
  <si>
    <t>Приказ от 28.09.2018 № 688 «О переводе на очно-заочную форму обучения»</t>
  </si>
  <si>
    <t>28.09.2018-03.06.2019</t>
  </si>
  <si>
    <t>Заочная</t>
  </si>
  <si>
    <t xml:space="preserve">Приказ от 02.10.18 № 701   «Об организации заочного обучения в 2018-2019 учебном году»  </t>
  </si>
  <si>
    <t>С 02.10.2018  по 01.06.2019</t>
  </si>
  <si>
    <t>Выбыла. Приказ от 28.05.2019 № 30 "О выбитии"</t>
  </si>
  <si>
    <t>Атаян Владимир Самвелович</t>
  </si>
  <si>
    <t>Самообразование</t>
  </si>
  <si>
    <t>Приказ от 10.10.2018 №724-ОД «О зачислении экстерна для прохождения промежуточной и (или) государственной итоговой аттестации)</t>
  </si>
  <si>
    <t>10.10.2018-01.06.2019</t>
  </si>
  <si>
    <t>Баринова Маргарита Игоревна</t>
  </si>
  <si>
    <t>заочное</t>
  </si>
  <si>
    <t>Приказ от 02.10.2018 №701-ОД «Об организации обучения по индивидуальному учебному плану в заочной форме»</t>
  </si>
  <si>
    <t>02.10.2018-3-03.06.2019</t>
  </si>
  <si>
    <t>Выбыла. Приказ от 14.05.2019 №14 "О выбитии"</t>
  </si>
  <si>
    <t>Бахлыков Андрей Сергеевич</t>
  </si>
  <si>
    <t>Приказ от 06.02.2019 №110-ОД «О зачислении экстерна для прохождения промежуточной и (или) государственной итоговой аттестации)</t>
  </si>
  <si>
    <t>06.02.2019-31.05.2019</t>
  </si>
  <si>
    <t>Рассторгнут договор об организации промежуточной и (или) государственной итоговой аттестации обучающегося, получающегося общее образование в форме «самообразование» в связи с поступлением в учреждение СПО, приказ от 31.05.2019 №460-ОД</t>
  </si>
  <si>
    <t>Котляр Мадина Анваровна</t>
  </si>
  <si>
    <t>Приказ от 12.09.2018 №622-ОД «О зачислении экстерна для прохождения промежуточной и (или) государственной итоговой аттестации)</t>
  </si>
  <si>
    <t>12.09.2018-01.06.2019</t>
  </si>
  <si>
    <t>Рассторгнут договор об организации промежуточной и (или) государственной итоговой аттестации обучающегося, получающегося общее образование в форме «самообразование» в связи с поступлением в учреждение СПО, приказ от 24.12.2018 №1002</t>
  </si>
  <si>
    <t>Манапова Маликат Абдуллаевна</t>
  </si>
  <si>
    <t>Приказ от 19.09.2018 №648-ОД «О зачислении экстерна для прохождения промежуточной и (или) государственной итоговой аттестации)</t>
  </si>
  <si>
    <t>Рассторгнут договор об организации промежуточной и (или) государственной итоговой аттестации обучающегося, получающегося общее образование в форме «самообразование» в связи с поступлением в учреждение СПО, приказ от 27.12.2018 №1017</t>
  </si>
  <si>
    <t>Пайсова Екатерина Денисовна</t>
  </si>
  <si>
    <t>Приказ от 17.09.2018 №637-ОД «О зачислении экстерна для прохождения промежуточной и (или) государственной итоговой аттестации)</t>
  </si>
  <si>
    <t>17.09.2018-01.06.2019</t>
  </si>
  <si>
    <t>Панкратова Виктория Денисовна</t>
  </si>
  <si>
    <t>Приказ от 17.09.2018 №638-ОД «О зачислении экстерна для прохождения промежуточной и (или) государственной итоговой аттестации)</t>
  </si>
  <si>
    <t>Рассторгнут договор об организации промежуточной и (или) государственной итоговой аттестации обучающегося, получающегося общее образование в форме «самообразование» в связи с поступлением в учреждение СПО, приказ от 11.04.2019 №320-ОД</t>
  </si>
  <si>
    <t>Попова Дарья Александровна</t>
  </si>
  <si>
    <t>Приказ от 05.10.2018 №718-ОД «О зачислении экстерна для прохождения промежуточной и (или) государственной итоговой аттестации)</t>
  </si>
  <si>
    <t>05.10.2018-01.06.2019</t>
  </si>
  <si>
    <t>Сафронов Иван Русланович</t>
  </si>
  <si>
    <t>Приказ от 12.09.2018 №623-ОД «О зачислении экстерна для прохождения промежуточной и (или) государственной итоговой аттестации)</t>
  </si>
  <si>
    <t>Рассторгнут договор об организации промежуточной и (или) государственной итоговой аттестации обучающегося, получающегося общее образование в форме «самообразование» в связи с поступлением в учреждение СПО, приказ от 26.12.2018 №1013</t>
  </si>
  <si>
    <t>Черкасова Карина Николаевна</t>
  </si>
  <si>
    <t>Приказ от 12.09.2018 №624-ОД «О зачислении экстерна для прохождения промежуточной и (или) государственной итоговой аттестации)</t>
  </si>
  <si>
    <t>Рассторгнут договор об организации промежуточной и (или) государственной итоговой аттестации обучающегося, получающегося общее образование в форме «самообразование» в связи с поступлением в учреждение СПО, приказ от 31.05.2019 №461-ОД</t>
  </si>
  <si>
    <t>Шарыпов Артем Артурович</t>
  </si>
  <si>
    <t>№ 535 от 17.09.2018</t>
  </si>
  <si>
    <t>до 01.07.2019</t>
  </si>
  <si>
    <t>МБОУ ЦО ШС №7</t>
  </si>
  <si>
    <t>Байрамов Руслан Раминович</t>
  </si>
  <si>
    <t>№ 401 от 31.08.2018</t>
  </si>
  <si>
    <t>до 31.05.2019</t>
  </si>
  <si>
    <t>ОВЗ, ребенок-инвалид</t>
  </si>
  <si>
    <t xml:space="preserve">Успевает </t>
  </si>
  <si>
    <t>Труханова Анастасия Дмитриевна</t>
  </si>
  <si>
    <t>№ 402 от 31.08.2019</t>
  </si>
  <si>
    <t>до 31.05.2020</t>
  </si>
  <si>
    <t>Кондурова Дарья Владимировна</t>
  </si>
  <si>
    <t>16.09.2004г.</t>
  </si>
  <si>
    <t>№ 870 от 30.11.2018</t>
  </si>
  <si>
    <t>МБОУ ЦОШС №7</t>
  </si>
  <si>
    <t>Вторушина Анастасия Ярославовна</t>
  </si>
  <si>
    <t>20.04.2000г.</t>
  </si>
  <si>
    <t>№546 от 19.09.2018</t>
  </si>
  <si>
    <t>До 25.05.2019</t>
  </si>
  <si>
    <t>Гришаева Алена Андреевна</t>
  </si>
  <si>
    <t>-</t>
  </si>
  <si>
    <t>№ 649 от 15.10.2018</t>
  </si>
  <si>
    <t xml:space="preserve">До 31.05.2019. </t>
  </si>
  <si>
    <t>Золотых Милана Денисовна</t>
  </si>
  <si>
    <t>Очное</t>
  </si>
  <si>
    <t>№ 594 от 28.09.2018</t>
  </si>
  <si>
    <t>До 31.05.2019</t>
  </si>
  <si>
    <t>Поршнева Анна Сергеевна</t>
  </si>
  <si>
    <t>Семейное образование</t>
  </si>
  <si>
    <t>№546/1 от 19.09.2018</t>
  </si>
  <si>
    <t>Сулямов Тимур Арсланович</t>
  </si>
  <si>
    <t>№473 от 05.09.2018</t>
  </si>
  <si>
    <t>Очно-заочное</t>
  </si>
  <si>
    <t>№ 597 от 01.10.2018</t>
  </si>
  <si>
    <t>Новиков Никита Сергеевич</t>
  </si>
  <si>
    <t>№ 881 от 03.12.2018</t>
  </si>
  <si>
    <t>Хахалев Александр Анатольевич</t>
  </si>
  <si>
    <t>№  322  от  11.04.2019</t>
  </si>
  <si>
    <t>До 31.06.2019</t>
  </si>
  <si>
    <t>Назырова Элина Руслановна</t>
  </si>
  <si>
    <t>№141 от 20.02.2019</t>
  </si>
  <si>
    <t xml:space="preserve">до 31.05.2019 </t>
  </si>
  <si>
    <t xml:space="preserve">Атаманчук Марьян Олегович </t>
  </si>
  <si>
    <t>Приказ от 31.08.2018 № 307</t>
  </si>
  <si>
    <t>01.09.2018-июнь 2020</t>
  </si>
  <si>
    <t>ребенок- инвалид</t>
  </si>
  <si>
    <t>МБОУ СОШ №1</t>
  </si>
  <si>
    <t>Воскресенская Валерия Юрьевна</t>
  </si>
  <si>
    <t>01.09.2018-июнь 2019</t>
  </si>
  <si>
    <t xml:space="preserve">ОВЗ, ребенок- инвалид </t>
  </si>
  <si>
    <t>Гриднев Александр Вячеславович</t>
  </si>
  <si>
    <t>Приказ от 14.12.2018 № 1235</t>
  </si>
  <si>
    <t>14.12.18-июнь 2019</t>
  </si>
  <si>
    <t>Малярова Дарья Владиславовна</t>
  </si>
  <si>
    <t>Приказ от 01.03.19 № 215</t>
  </si>
  <si>
    <t>планирует поступление в СПО</t>
  </si>
  <si>
    <t xml:space="preserve">Семейное образование </t>
  </si>
  <si>
    <t>Приказ от 25.06.2018 № 587</t>
  </si>
  <si>
    <t>01.09.2018-октябрь 2019</t>
  </si>
  <si>
    <t>Остапенко Наталья Юрьевна</t>
  </si>
  <si>
    <t>Приказ от 12.11.2018 № 1040</t>
  </si>
  <si>
    <t>12.11.18-июнь 2019</t>
  </si>
  <si>
    <t xml:space="preserve">Соколова Елизавета Андреевна </t>
  </si>
  <si>
    <t>Ульянова Софья Романовна</t>
  </si>
  <si>
    <t xml:space="preserve">Очно-заочная </t>
  </si>
  <si>
    <t>Приказ от 28.08.2018 № 290/1</t>
  </si>
  <si>
    <t>получила аттестат об основном общем образовании</t>
  </si>
  <si>
    <t>Гиль Захар Олегович</t>
  </si>
  <si>
    <t> очная</t>
  </si>
  <si>
    <t>Приказ от 20.08.2018г. № 673</t>
  </si>
  <si>
    <t>с 01.09.18г. по 31.05.2019г.</t>
  </si>
  <si>
    <t>плановое ТПМПК</t>
  </si>
  <si>
    <t>Бояр Алексей Евгеньевич</t>
  </si>
  <si>
    <t>Приказ от 12.03.2019 года № 18-у</t>
  </si>
  <si>
    <t>20.09.2018-31.05.2019</t>
  </si>
  <si>
    <t>Выбыл</t>
  </si>
  <si>
    <t>МБОУ СОШ №2</t>
  </si>
  <si>
    <t>Кузнецов Станислав Сергеевич</t>
  </si>
  <si>
    <t>Приказ от 20.09.2018 года № 191-у</t>
  </si>
  <si>
    <t>Новиков Алексей Андреевич</t>
  </si>
  <si>
    <t>Слинкина Дарья Сергеевна</t>
  </si>
  <si>
    <t>Приказ от 19.11.2018 года № 224-у</t>
  </si>
  <si>
    <t>19.11.2018-31.05.2019</t>
  </si>
  <si>
    <t>Тороков Ярослав Викторович</t>
  </si>
  <si>
    <t>Приказ от 10.09.2018 года № 181-у</t>
  </si>
  <si>
    <t>10.09.2018-29.05.2019</t>
  </si>
  <si>
    <t>Торокова Виктория Викторовна</t>
  </si>
  <si>
    <t>10.09.2018-31.05.2019</t>
  </si>
  <si>
    <t>Торокова Галина Викторовна</t>
  </si>
  <si>
    <t>10.09.2018-25.05.2019</t>
  </si>
  <si>
    <t>Пузин Владислав Игоревич</t>
  </si>
  <si>
    <t>Приказ от 14.01.2019 года № 02-у</t>
  </si>
  <si>
    <t>14.01.2019-31.05.2019</t>
  </si>
  <si>
    <t>Плешкова Дарья Николаевна</t>
  </si>
  <si>
    <t>Приказ от 19.11.2019 года № 225-у</t>
  </si>
  <si>
    <t>19.11.2019-31.05.2019</t>
  </si>
  <si>
    <t>Афашагов Тимур Исламович</t>
  </si>
  <si>
    <t>Приказ от 17.10.2018 №512-ОД</t>
  </si>
  <si>
    <t>2018-2019 учебный год</t>
  </si>
  <si>
    <t>МБОУ СОШ №4</t>
  </si>
  <si>
    <t>Галкина Наталья Владимировна</t>
  </si>
  <si>
    <t>Приказ от 31.08.2018 №394-ОД</t>
  </si>
  <si>
    <t>ОВЗ,ребёнок-инвалид</t>
  </si>
  <si>
    <t>Грицаенко Аркадий Богданович</t>
  </si>
  <si>
    <t>Приказ от 29.12.2018 №711-ОД</t>
  </si>
  <si>
    <t>Затирахина Анастасия Викторовна</t>
  </si>
  <si>
    <t>Приказ от 31.10.2018 №540-01-ОД</t>
  </si>
  <si>
    <t>Косаченко Татьяна Сергеевна</t>
  </si>
  <si>
    <t>Приказ от 25.03.2019 №185-ОД</t>
  </si>
  <si>
    <t>Крицкий Артемий Константинович</t>
  </si>
  <si>
    <t>Приказ от 24.09.2018 №468-ОД</t>
  </si>
  <si>
    <t>24.09.2018-19.11.2019</t>
  </si>
  <si>
    <t>Лазеева Анастасия Олеговна</t>
  </si>
  <si>
    <t>Приказ от 01.10.2018 № 497/1-У</t>
  </si>
  <si>
    <t>2018-2019</t>
  </si>
  <si>
    <t xml:space="preserve">Выбыла </t>
  </si>
  <si>
    <t>Морошкина Валерия Александровна</t>
  </si>
  <si>
    <t>Приказ от 31.10.2018 №540-ОД</t>
  </si>
  <si>
    <t>Мурзагильдина Язгуль Зуфаровне</t>
  </si>
  <si>
    <t>Приказ от 09.04.2019 г. №222-ОД</t>
  </si>
  <si>
    <t>Оганян Агнесса Айковна</t>
  </si>
  <si>
    <t>Приказ от 31.08.2018 №418-ОД</t>
  </si>
  <si>
    <t>ОВЗ,ребенок- инвалид</t>
  </si>
  <si>
    <t>Обучается по СИПР, контроль – динамики развития будет проходить в мае 2020 год</t>
  </si>
  <si>
    <t>Романенко Агата Сергеевна</t>
  </si>
  <si>
    <t>Приказ от 14.09.2018 №450-ОД</t>
  </si>
  <si>
    <t>Выбыла</t>
  </si>
  <si>
    <t>Романенко Анастасия Сергеевна</t>
  </si>
  <si>
    <t>Приказ от 14.09.2018 №449-ОД</t>
  </si>
  <si>
    <t>Романенко Анна Сергеевна</t>
  </si>
  <si>
    <t>Приказ от 14.09.2018 №447-ОД</t>
  </si>
  <si>
    <t>46 успевают</t>
  </si>
  <si>
    <t>27 не успевают</t>
  </si>
  <si>
    <t>14 Выбыли</t>
  </si>
  <si>
    <t>Романенко Елизавета Сергеевна</t>
  </si>
  <si>
    <t>11 "Б"</t>
  </si>
  <si>
    <t>Фатеева Карина Андреевна</t>
  </si>
  <si>
    <t>Коршунова Мария Михайловна</t>
  </si>
  <si>
    <t>Югай Анна Владимировна</t>
  </si>
  <si>
    <t>Гончаров Иван Павлович</t>
  </si>
  <si>
    <t>Краснюкова Юлия Денисовна</t>
  </si>
  <si>
    <t>Титова Анастасия Николаевна</t>
  </si>
  <si>
    <t>Мусаева Иман Балаудиновна</t>
  </si>
  <si>
    <t>9 "Б"</t>
  </si>
  <si>
    <t>Баязитова Вилена Дмитриевна</t>
  </si>
  <si>
    <t>9 "Д"</t>
  </si>
  <si>
    <t>Качангулова Алина Ринатовна</t>
  </si>
  <si>
    <t>Примак Влада Александровна</t>
  </si>
  <si>
    <t>Хутова Элина Асламовна</t>
  </si>
  <si>
    <t>Никитин Никита Вячеславович</t>
  </si>
  <si>
    <t>9 "Г"</t>
  </si>
  <si>
    <t>Селянина Татьяна Евгеньевна</t>
  </si>
  <si>
    <t>Мелехина Ирина Алексеевна</t>
  </si>
  <si>
    <t>Новьюхова Елизавета Сергеевна</t>
  </si>
  <si>
    <t>Корякина Оксана Андреевна</t>
  </si>
  <si>
    <t>Чопоева Бермет Муратбековна</t>
  </si>
  <si>
    <t>Получили медаль</t>
  </si>
  <si>
    <t xml:space="preserve">Претенденты </t>
  </si>
  <si>
    <t>Претенденты</t>
  </si>
  <si>
    <t>семейное</t>
  </si>
  <si>
    <t>семейное обучение</t>
  </si>
  <si>
    <t xml:space="preserve">2. Информация о результативности обучения учащихся, условно переведенных в следующий класс по итогам 2017-2018 (прошлого) уч. года
</t>
  </si>
  <si>
    <t>Прошла ТПМПК, обучение по АОП в 9е  классе для детей с ОВЗ (приказ от 10.11.2018  № 43) Не допущена к ГИА</t>
  </si>
  <si>
    <t>9 кл.</t>
  </si>
  <si>
    <t>11 кл.</t>
  </si>
  <si>
    <t>2017/2018</t>
  </si>
  <si>
    <t>2018/2019</t>
  </si>
  <si>
    <t>Кол-во</t>
  </si>
  <si>
    <t>Доля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</si>
</sst>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dd/mm/yy;@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9"/>
      <color theme="1"/>
      <name val="Calibri"/>
      <family val="2"/>
      <scheme val="minor"/>
    </font>
    <font>
      <sz val="7"/>
      <name val="Arial Cyr"/>
      <charset val="204"/>
    </font>
    <font>
      <sz val="7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rgb="FF00B05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8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23" fillId="8" borderId="70" applyNumberFormat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3">
    <xf numFmtId="0" fontId="0" fillId="0" borderId="0" xfId="0"/>
    <xf numFmtId="0" fontId="7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/>
    <xf numFmtId="0" fontId="12" fillId="4" borderId="0" xfId="0" applyFont="1" applyFill="1"/>
    <xf numFmtId="0" fontId="8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4" borderId="0" xfId="0" applyFill="1" applyBorder="1" applyAlignment="1">
      <alignment horizontal="center"/>
    </xf>
    <xf numFmtId="0" fontId="8" fillId="4" borderId="21" xfId="0" applyFont="1" applyFill="1" applyBorder="1" applyAlignment="1">
      <alignment horizontal="center" vertical="center"/>
    </xf>
    <xf numFmtId="0" fontId="7" fillId="0" borderId="25" xfId="0" applyFont="1" applyBorder="1"/>
    <xf numFmtId="0" fontId="8" fillId="4" borderId="17" xfId="0" applyFont="1" applyFill="1" applyBorder="1" applyAlignment="1">
      <alignment horizontal="center" vertical="center"/>
    </xf>
    <xf numFmtId="1" fontId="7" fillId="9" borderId="24" xfId="0" applyNumberFormat="1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164" fontId="7" fillId="9" borderId="24" xfId="0" applyNumberFormat="1" applyFont="1" applyFill="1" applyBorder="1" applyAlignment="1">
      <alignment horizontal="center"/>
    </xf>
    <xf numFmtId="49" fontId="7" fillId="9" borderId="24" xfId="0" applyNumberFormat="1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49" fontId="0" fillId="0" borderId="0" xfId="0" applyNumberFormat="1" applyBorder="1"/>
    <xf numFmtId="0" fontId="5" fillId="0" borderId="0" xfId="0" applyFont="1"/>
    <xf numFmtId="0" fontId="7" fillId="9" borderId="25" xfId="0" applyFont="1" applyFill="1" applyBorder="1" applyAlignment="1">
      <alignment horizontal="center" vertical="center"/>
    </xf>
    <xf numFmtId="49" fontId="15" fillId="9" borderId="72" xfId="0" applyNumberFormat="1" applyFont="1" applyFill="1" applyBorder="1" applyAlignment="1">
      <alignment horizontal="center" vertical="center"/>
    </xf>
    <xf numFmtId="0" fontId="15" fillId="9" borderId="73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0" fontId="15" fillId="9" borderId="35" xfId="0" applyFont="1" applyFill="1" applyBorder="1" applyAlignment="1">
      <alignment horizontal="center" vertical="center"/>
    </xf>
    <xf numFmtId="1" fontId="15" fillId="9" borderId="30" xfId="0" applyNumberFormat="1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2" fontId="15" fillId="9" borderId="25" xfId="2" applyNumberFormat="1" applyFont="1" applyFill="1" applyBorder="1" applyAlignment="1">
      <alignment horizontal="center" vertical="center"/>
    </xf>
    <xf numFmtId="2" fontId="15" fillId="9" borderId="35" xfId="0" applyNumberFormat="1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2" fontId="8" fillId="4" borderId="74" xfId="0" applyNumberFormat="1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2" fontId="8" fillId="4" borderId="18" xfId="2" applyNumberFormat="1" applyFont="1" applyFill="1" applyBorder="1" applyAlignment="1">
      <alignment horizontal="center" vertical="center"/>
    </xf>
    <xf numFmtId="2" fontId="8" fillId="4" borderId="33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2" fontId="8" fillId="4" borderId="76" xfId="0" applyNumberFormat="1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2" fontId="8" fillId="4" borderId="78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49" fontId="26" fillId="10" borderId="72" xfId="0" applyNumberFormat="1" applyFont="1" applyFill="1" applyBorder="1" applyAlignment="1">
      <alignment horizontal="center" vertical="center"/>
    </xf>
    <xf numFmtId="0" fontId="26" fillId="10" borderId="73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35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6" fillId="10" borderId="30" xfId="0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4" borderId="22" xfId="0" applyNumberFormat="1" applyFont="1" applyFill="1" applyBorder="1" applyAlignment="1">
      <alignment horizontal="center" vertical="center"/>
    </xf>
    <xf numFmtId="0" fontId="15" fillId="4" borderId="34" xfId="0" applyNumberFormat="1" applyFont="1" applyFill="1" applyBorder="1" applyAlignment="1">
      <alignment horizontal="center" vertical="center"/>
    </xf>
    <xf numFmtId="0" fontId="15" fillId="4" borderId="75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5" fillId="4" borderId="34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49" fontId="15" fillId="4" borderId="8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79" xfId="0" applyFont="1" applyFill="1" applyBorder="1" applyAlignment="1">
      <alignment horizontal="center" vertical="center"/>
    </xf>
    <xf numFmtId="0" fontId="15" fillId="4" borderId="80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26" fillId="11" borderId="72" xfId="0" applyNumberFormat="1" applyFont="1" applyFill="1" applyBorder="1" applyAlignment="1">
      <alignment horizontal="center" vertical="center"/>
    </xf>
    <xf numFmtId="0" fontId="26" fillId="11" borderId="73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6" fillId="11" borderId="35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6" fillId="11" borderId="5" xfId="0" applyFont="1" applyFill="1" applyBorder="1" applyAlignment="1">
      <alignment horizontal="center" vertical="center"/>
    </xf>
    <xf numFmtId="0" fontId="26" fillId="11" borderId="30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2" fontId="15" fillId="4" borderId="9" xfId="0" applyNumberFormat="1" applyFont="1" applyFill="1" applyBorder="1" applyAlignment="1">
      <alignment horizontal="center" vertical="center"/>
    </xf>
    <xf numFmtId="2" fontId="15" fillId="4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4" borderId="8" xfId="0" applyNumberFormat="1" applyFont="1" applyFill="1" applyBorder="1" applyAlignment="1">
      <alignment horizontal="center" vertical="center"/>
    </xf>
    <xf numFmtId="0" fontId="15" fillId="4" borderId="7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4" borderId="33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49" fontId="26" fillId="9" borderId="72" xfId="0" applyNumberFormat="1" applyFont="1" applyFill="1" applyBorder="1" applyAlignment="1">
      <alignment horizontal="center" vertical="center"/>
    </xf>
    <xf numFmtId="0" fontId="26" fillId="9" borderId="73" xfId="0" applyFon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30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6" fillId="9" borderId="23" xfId="0" applyFont="1" applyFill="1" applyBorder="1" applyAlignment="1">
      <alignment horizontal="center" vertical="center"/>
    </xf>
    <xf numFmtId="2" fontId="26" fillId="9" borderId="25" xfId="0" applyNumberFormat="1" applyFont="1" applyFill="1" applyBorder="1" applyAlignment="1">
      <alignment horizontal="center" vertical="center"/>
    </xf>
    <xf numFmtId="2" fontId="26" fillId="9" borderId="35" xfId="0" applyNumberFormat="1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0" xfId="0" applyFont="1" applyBorder="1"/>
    <xf numFmtId="0" fontId="28" fillId="4" borderId="73" xfId="0" applyFont="1" applyFill="1" applyBorder="1" applyAlignment="1">
      <alignment horizontal="center" vertical="center" textRotation="90" wrapText="1"/>
    </xf>
    <xf numFmtId="0" fontId="28" fillId="4" borderId="30" xfId="0" applyFont="1" applyFill="1" applyBorder="1" applyAlignment="1">
      <alignment horizontal="center" vertical="center" textRotation="90" wrapText="1"/>
    </xf>
    <xf numFmtId="0" fontId="28" fillId="4" borderId="24" xfId="0" applyFont="1" applyFill="1" applyBorder="1" applyAlignment="1">
      <alignment horizontal="center" vertical="center" textRotation="90" wrapText="1"/>
    </xf>
    <xf numFmtId="0" fontId="28" fillId="4" borderId="23" xfId="0" applyFont="1" applyFill="1" applyBorder="1" applyAlignment="1">
      <alignment horizontal="center" vertical="center" textRotation="90" wrapText="1"/>
    </xf>
    <xf numFmtId="0" fontId="28" fillId="4" borderId="25" xfId="0" applyFont="1" applyFill="1" applyBorder="1" applyAlignment="1">
      <alignment horizontal="center" vertical="center" textRotation="90" wrapText="1"/>
    </xf>
    <xf numFmtId="0" fontId="28" fillId="4" borderId="35" xfId="0" applyFont="1" applyFill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/>
    </xf>
    <xf numFmtId="2" fontId="12" fillId="13" borderId="0" xfId="0" applyNumberFormat="1" applyFont="1" applyFill="1"/>
    <xf numFmtId="164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/>
    <xf numFmtId="0" fontId="12" fillId="4" borderId="0" xfId="0" applyFont="1" applyFill="1" applyBorder="1"/>
    <xf numFmtId="2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/>
    </xf>
    <xf numFmtId="0" fontId="18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/>
    <xf numFmtId="0" fontId="13" fillId="12" borderId="1" xfId="0" applyFont="1" applyFill="1" applyBorder="1" applyAlignment="1"/>
    <xf numFmtId="0" fontId="9" fillId="0" borderId="0" xfId="0" applyFont="1"/>
    <xf numFmtId="49" fontId="8" fillId="4" borderId="2" xfId="0" applyNumberFormat="1" applyFont="1" applyFill="1" applyBorder="1"/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1" fontId="0" fillId="0" borderId="0" xfId="0" applyNumberFormat="1" applyBorder="1"/>
    <xf numFmtId="1" fontId="8" fillId="4" borderId="0" xfId="0" applyNumberFormat="1" applyFont="1" applyFill="1" applyBorder="1" applyAlignment="1">
      <alignment horizontal="center"/>
    </xf>
    <xf numFmtId="1" fontId="8" fillId="4" borderId="0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4" borderId="2" xfId="0" applyNumberFormat="1" applyFill="1" applyBorder="1" applyAlignment="1">
      <alignment horizontal="center"/>
    </xf>
    <xf numFmtId="2" fontId="0" fillId="0" borderId="3" xfId="0" applyNumberFormat="1" applyBorder="1"/>
    <xf numFmtId="0" fontId="7" fillId="0" borderId="35" xfId="0" applyFont="1" applyBorder="1" applyAlignment="1">
      <alignment horizontal="center"/>
    </xf>
    <xf numFmtId="0" fontId="7" fillId="0" borderId="35" xfId="0" applyFont="1" applyBorder="1"/>
    <xf numFmtId="0" fontId="8" fillId="4" borderId="3" xfId="4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8" fillId="4" borderId="8" xfId="0" applyFont="1" applyFill="1" applyBorder="1" applyAlignment="1">
      <alignment horizontal="center"/>
    </xf>
    <xf numFmtId="1" fontId="8" fillId="4" borderId="9" xfId="0" applyNumberFormat="1" applyFont="1" applyFill="1" applyBorder="1" applyAlignment="1">
      <alignment horizontal="center"/>
    </xf>
    <xf numFmtId="0" fontId="8" fillId="4" borderId="8" xfId="4" applyFont="1" applyFill="1" applyBorder="1" applyAlignment="1">
      <alignment horizontal="center" vertical="center"/>
    </xf>
    <xf numFmtId="1" fontId="8" fillId="4" borderId="9" xfId="4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8" fillId="4" borderId="2" xfId="4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2" fontId="7" fillId="0" borderId="30" xfId="0" applyNumberFormat="1" applyFont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4" borderId="2" xfId="0" applyFont="1" applyFill="1" applyBorder="1"/>
    <xf numFmtId="49" fontId="8" fillId="4" borderId="29" xfId="0" applyNumberFormat="1" applyFont="1" applyFill="1" applyBorder="1"/>
    <xf numFmtId="0" fontId="12" fillId="14" borderId="72" xfId="0" applyFont="1" applyFill="1" applyBorder="1" applyAlignment="1">
      <alignment horizontal="center"/>
    </xf>
    <xf numFmtId="0" fontId="18" fillId="14" borderId="23" xfId="0" applyFont="1" applyFill="1" applyBorder="1" applyAlignment="1">
      <alignment horizontal="center" vertical="center"/>
    </xf>
    <xf numFmtId="0" fontId="18" fillId="14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0" fillId="4" borderId="3" xfId="0" applyNumberFormat="1" applyFill="1" applyBorder="1"/>
    <xf numFmtId="0" fontId="34" fillId="0" borderId="0" xfId="0" applyFont="1"/>
    <xf numFmtId="0" fontId="34" fillId="0" borderId="1" xfId="0" applyFont="1" applyBorder="1" applyAlignment="1">
      <alignment horizontal="center" vertical="center" wrapText="1"/>
    </xf>
    <xf numFmtId="14" fontId="34" fillId="4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7" fillId="0" borderId="1" xfId="0" applyFont="1" applyBorder="1" applyAlignment="1">
      <alignment horizontal="center"/>
    </xf>
    <xf numFmtId="0" fontId="35" fillId="16" borderId="0" xfId="0" applyFont="1" applyFill="1"/>
    <xf numFmtId="0" fontId="3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5" xfId="0" applyBorder="1"/>
    <xf numFmtId="0" fontId="8" fillId="0" borderId="37" xfId="0" applyFont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Border="1"/>
    <xf numFmtId="0" fontId="8" fillId="0" borderId="15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/>
    <xf numFmtId="0" fontId="28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14" borderId="5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3" xfId="0" applyFont="1" applyBorder="1"/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horizontal="center" vertical="center"/>
    </xf>
    <xf numFmtId="0" fontId="40" fillId="0" borderId="0" xfId="0" applyFont="1"/>
    <xf numFmtId="0" fontId="28" fillId="4" borderId="2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/>
    </xf>
    <xf numFmtId="0" fontId="42" fillId="0" borderId="60" xfId="0" applyFont="1" applyBorder="1" applyProtection="1">
      <protection locked="0"/>
    </xf>
    <xf numFmtId="0" fontId="42" fillId="0" borderId="65" xfId="0" applyFont="1" applyBorder="1" applyAlignment="1" applyProtection="1">
      <alignment horizontal="center"/>
      <protection locked="0"/>
    </xf>
    <xf numFmtId="0" fontId="42" fillId="0" borderId="59" xfId="0" applyFont="1" applyBorder="1" applyAlignment="1" applyProtection="1">
      <alignment horizontal="center"/>
      <protection locked="0"/>
    </xf>
    <xf numFmtId="0" fontId="42" fillId="0" borderId="67" xfId="0" applyFont="1" applyBorder="1" applyAlignment="1" applyProtection="1">
      <alignment horizontal="center"/>
      <protection locked="0"/>
    </xf>
    <xf numFmtId="0" fontId="42" fillId="0" borderId="66" xfId="0" applyFont="1" applyBorder="1" applyAlignment="1" applyProtection="1">
      <alignment horizontal="center"/>
      <protection locked="0"/>
    </xf>
    <xf numFmtId="0" fontId="42" fillId="0" borderId="49" xfId="0" applyFont="1" applyBorder="1" applyAlignment="1" applyProtection="1">
      <alignment horizontal="center"/>
      <protection locked="0"/>
    </xf>
    <xf numFmtId="0" fontId="42" fillId="5" borderId="61" xfId="0" applyFont="1" applyFill="1" applyBorder="1" applyAlignment="1">
      <alignment horizontal="center"/>
    </xf>
    <xf numFmtId="0" fontId="46" fillId="5" borderId="58" xfId="0" applyFont="1" applyFill="1" applyBorder="1"/>
    <xf numFmtId="0" fontId="46" fillId="5" borderId="57" xfId="0" applyFont="1" applyFill="1" applyBorder="1" applyAlignment="1">
      <alignment horizontal="center"/>
    </xf>
    <xf numFmtId="0" fontId="47" fillId="5" borderId="57" xfId="0" applyFont="1" applyFill="1" applyBorder="1" applyAlignment="1">
      <alignment horizontal="center"/>
    </xf>
    <xf numFmtId="0" fontId="46" fillId="2" borderId="59" xfId="0" applyFont="1" applyFill="1" applyBorder="1" applyAlignment="1" applyProtection="1">
      <alignment horizontal="center"/>
      <protection locked="0"/>
    </xf>
    <xf numFmtId="0" fontId="46" fillId="5" borderId="13" xfId="0" applyFont="1" applyFill="1" applyBorder="1" applyAlignment="1">
      <alignment horizontal="center"/>
    </xf>
    <xf numFmtId="0" fontId="46" fillId="5" borderId="10" xfId="0" applyFont="1" applyFill="1" applyBorder="1" applyAlignment="1">
      <alignment horizontal="center"/>
    </xf>
    <xf numFmtId="0" fontId="46" fillId="5" borderId="27" xfId="0" applyFont="1" applyFill="1" applyBorder="1" applyAlignment="1">
      <alignment horizontal="center"/>
    </xf>
    <xf numFmtId="0" fontId="47" fillId="5" borderId="39" xfId="0" applyFont="1" applyFill="1" applyBorder="1" applyAlignment="1">
      <alignment horizontal="center"/>
    </xf>
    <xf numFmtId="0" fontId="42" fillId="0" borderId="62" xfId="0" applyFont="1" applyBorder="1" applyProtection="1">
      <protection locked="0"/>
    </xf>
    <xf numFmtId="0" fontId="42" fillId="0" borderId="61" xfId="0" applyFont="1" applyFill="1" applyBorder="1" applyAlignment="1" applyProtection="1">
      <alignment horizontal="center"/>
      <protection locked="0"/>
    </xf>
    <xf numFmtId="0" fontId="41" fillId="0" borderId="61" xfId="0" applyFont="1" applyFill="1" applyBorder="1" applyAlignment="1" applyProtection="1">
      <alignment horizontal="center"/>
      <protection locked="0"/>
    </xf>
    <xf numFmtId="0" fontId="41" fillId="0" borderId="59" xfId="0" applyFont="1" applyFill="1" applyBorder="1" applyAlignment="1" applyProtection="1">
      <alignment horizontal="center"/>
      <protection locked="0"/>
    </xf>
    <xf numFmtId="0" fontId="41" fillId="0" borderId="16" xfId="0" applyFont="1" applyFill="1" applyBorder="1" applyAlignment="1" applyProtection="1">
      <alignment horizontal="center"/>
      <protection locked="0"/>
    </xf>
    <xf numFmtId="0" fontId="41" fillId="0" borderId="17" xfId="0" applyFont="1" applyFill="1" applyBorder="1" applyAlignment="1" applyProtection="1">
      <alignment horizontal="center"/>
      <protection locked="0"/>
    </xf>
    <xf numFmtId="0" fontId="41" fillId="0" borderId="28" xfId="0" applyFont="1" applyFill="1" applyBorder="1" applyAlignment="1" applyProtection="1">
      <alignment horizontal="center"/>
      <protection locked="0"/>
    </xf>
    <xf numFmtId="0" fontId="41" fillId="2" borderId="61" xfId="0" applyFont="1" applyFill="1" applyBorder="1" applyAlignment="1">
      <alignment horizontal="center"/>
    </xf>
    <xf numFmtId="0" fontId="42" fillId="5" borderId="58" xfId="0" applyFont="1" applyFill="1" applyBorder="1"/>
    <xf numFmtId="0" fontId="42" fillId="0" borderId="59" xfId="0" applyFont="1" applyFill="1" applyBorder="1" applyAlignment="1" applyProtection="1">
      <alignment horizontal="center"/>
      <protection locked="0"/>
    </xf>
    <xf numFmtId="0" fontId="42" fillId="0" borderId="16" xfId="0" applyFont="1" applyFill="1" applyBorder="1" applyAlignment="1" applyProtection="1">
      <alignment horizontal="center"/>
      <protection locked="0"/>
    </xf>
    <xf numFmtId="0" fontId="42" fillId="0" borderId="17" xfId="0" applyFont="1" applyFill="1" applyBorder="1" applyAlignment="1" applyProtection="1">
      <alignment horizontal="center"/>
      <protection locked="0"/>
    </xf>
    <xf numFmtId="0" fontId="42" fillId="0" borderId="28" xfId="0" applyFont="1" applyFill="1" applyBorder="1" applyAlignment="1" applyProtection="1">
      <alignment horizontal="center"/>
      <protection locked="0"/>
    </xf>
    <xf numFmtId="0" fontId="41" fillId="5" borderId="65" xfId="0" applyFont="1" applyFill="1" applyBorder="1" applyAlignment="1">
      <alignment horizontal="center"/>
    </xf>
    <xf numFmtId="0" fontId="47" fillId="5" borderId="45" xfId="0" applyFont="1" applyFill="1" applyBorder="1" applyAlignment="1">
      <alignment horizontal="center"/>
    </xf>
    <xf numFmtId="0" fontId="42" fillId="0" borderId="61" xfId="0" applyFont="1" applyBorder="1" applyAlignment="1" applyProtection="1">
      <alignment horizontal="center"/>
      <protection locked="0"/>
    </xf>
    <xf numFmtId="0" fontId="42" fillId="0" borderId="16" xfId="0" applyFont="1" applyBorder="1" applyAlignment="1" applyProtection="1">
      <alignment horizontal="center"/>
      <protection locked="0"/>
    </xf>
    <xf numFmtId="0" fontId="42" fillId="0" borderId="17" xfId="0" applyFont="1" applyBorder="1" applyAlignment="1" applyProtection="1">
      <alignment horizontal="center"/>
      <protection locked="0"/>
    </xf>
    <xf numFmtId="0" fontId="42" fillId="0" borderId="28" xfId="0" applyFont="1" applyBorder="1" applyAlignment="1" applyProtection="1">
      <alignment horizontal="center"/>
      <protection locked="0"/>
    </xf>
    <xf numFmtId="0" fontId="42" fillId="5" borderId="65" xfId="0" applyFont="1" applyFill="1" applyBorder="1" applyAlignment="1">
      <alignment horizontal="center"/>
    </xf>
    <xf numFmtId="0" fontId="42" fillId="5" borderId="50" xfId="0" applyFont="1" applyFill="1" applyBorder="1"/>
    <xf numFmtId="0" fontId="46" fillId="5" borderId="52" xfId="0" applyFont="1" applyFill="1" applyBorder="1" applyAlignment="1">
      <alignment horizontal="center"/>
    </xf>
    <xf numFmtId="0" fontId="47" fillId="5" borderId="52" xfId="0" applyFont="1" applyFill="1" applyBorder="1" applyAlignment="1">
      <alignment horizontal="center"/>
    </xf>
    <xf numFmtId="0" fontId="46" fillId="5" borderId="51" xfId="0" applyFont="1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46" fillId="5" borderId="21" xfId="0" applyFont="1" applyFill="1" applyBorder="1" applyAlignment="1">
      <alignment horizontal="center"/>
    </xf>
    <xf numFmtId="0" fontId="46" fillId="5" borderId="29" xfId="0" applyFont="1" applyFill="1" applyBorder="1" applyAlignment="1">
      <alignment horizontal="center"/>
    </xf>
    <xf numFmtId="0" fontId="46" fillId="6" borderId="64" xfId="0" applyFont="1" applyFill="1" applyBorder="1"/>
    <xf numFmtId="0" fontId="46" fillId="6" borderId="63" xfId="0" applyFont="1" applyFill="1" applyBorder="1" applyAlignment="1">
      <alignment horizontal="center"/>
    </xf>
    <xf numFmtId="0" fontId="47" fillId="6" borderId="63" xfId="0" applyFont="1" applyFill="1" applyBorder="1" applyAlignment="1">
      <alignment horizontal="center"/>
    </xf>
    <xf numFmtId="0" fontId="46" fillId="6" borderId="23" xfId="0" applyFont="1" applyFill="1" applyBorder="1" applyAlignment="1">
      <alignment horizontal="center"/>
    </xf>
    <xf numFmtId="0" fontId="46" fillId="6" borderId="24" xfId="0" applyFont="1" applyFill="1" applyBorder="1" applyAlignment="1">
      <alignment horizontal="center"/>
    </xf>
    <xf numFmtId="0" fontId="46" fillId="6" borderId="30" xfId="0" applyFont="1" applyFill="1" applyBorder="1" applyAlignment="1">
      <alignment horizontal="center"/>
    </xf>
    <xf numFmtId="0" fontId="47" fillId="6" borderId="39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/>
    <xf numFmtId="0" fontId="16" fillId="0" borderId="0" xfId="0" applyFont="1"/>
    <xf numFmtId="0" fontId="0" fillId="0" borderId="84" xfId="0" applyBorder="1"/>
    <xf numFmtId="0" fontId="0" fillId="0" borderId="84" xfId="0" applyBorder="1" applyAlignment="1">
      <alignment horizontal="center"/>
    </xf>
    <xf numFmtId="0" fontId="49" fillId="0" borderId="84" xfId="0" applyFont="1" applyBorder="1"/>
    <xf numFmtId="0" fontId="7" fillId="0" borderId="0" xfId="0" applyFont="1" applyFill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 vertical="top"/>
    </xf>
    <xf numFmtId="0" fontId="36" fillId="4" borderId="1" xfId="0" applyFont="1" applyFill="1" applyBorder="1" applyAlignment="1">
      <alignment horizontal="left" vertical="top" wrapText="1"/>
    </xf>
    <xf numFmtId="14" fontId="36" fillId="0" borderId="1" xfId="0" applyNumberFormat="1" applyFont="1" applyBorder="1" applyAlignment="1">
      <alignment horizontal="left" vertical="top"/>
    </xf>
    <xf numFmtId="0" fontId="36" fillId="0" borderId="1" xfId="0" applyFont="1" applyBorder="1" applyAlignment="1">
      <alignment horizontal="left" vertical="top" wrapText="1"/>
    </xf>
    <xf numFmtId="14" fontId="36" fillId="4" borderId="1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/>
    </xf>
    <xf numFmtId="0" fontId="50" fillId="0" borderId="1" xfId="0" applyFont="1" applyBorder="1" applyAlignment="1">
      <alignment horizontal="left" vertical="top"/>
    </xf>
    <xf numFmtId="0" fontId="51" fillId="0" borderId="1" xfId="0" applyFont="1" applyBorder="1" applyAlignment="1">
      <alignment horizontal="left" vertical="top"/>
    </xf>
    <xf numFmtId="0" fontId="51" fillId="0" borderId="1" xfId="0" applyFont="1" applyFill="1" applyBorder="1" applyAlignment="1">
      <alignment horizontal="left" vertical="top"/>
    </xf>
    <xf numFmtId="14" fontId="36" fillId="0" borderId="1" xfId="0" applyNumberFormat="1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9" fillId="17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21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49" fontId="8" fillId="4" borderId="74" xfId="0" applyNumberFormat="1" applyFont="1" applyFill="1" applyBorder="1" applyAlignment="1">
      <alignment horizontal="center" vertical="center"/>
    </xf>
    <xf numFmtId="0" fontId="15" fillId="9" borderId="7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/>
    </xf>
    <xf numFmtId="0" fontId="20" fillId="0" borderId="0" xfId="0" applyFont="1"/>
    <xf numFmtId="2" fontId="0" fillId="0" borderId="1" xfId="0" applyNumberFormat="1" applyBorder="1" applyAlignment="1">
      <alignment horizontal="center" vertical="center"/>
    </xf>
    <xf numFmtId="0" fontId="13" fillId="0" borderId="0" xfId="0" applyFont="1"/>
    <xf numFmtId="0" fontId="56" fillId="0" borderId="1" xfId="0" applyFont="1" applyBorder="1" applyAlignment="1">
      <alignment horizontal="left"/>
    </xf>
    <xf numFmtId="0" fontId="34" fillId="0" borderId="1" xfId="0" applyFont="1" applyBorder="1" applyAlignment="1"/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/>
    <xf numFmtId="49" fontId="57" fillId="4" borderId="76" xfId="0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57" fillId="0" borderId="78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2" fillId="0" borderId="0" xfId="0" applyFont="1"/>
    <xf numFmtId="0" fontId="57" fillId="4" borderId="78" xfId="0" applyFont="1" applyFill="1" applyBorder="1" applyAlignment="1">
      <alignment horizontal="center" vertical="center"/>
    </xf>
    <xf numFmtId="49" fontId="5" fillId="0" borderId="0" xfId="0" applyNumberFormat="1" applyFont="1"/>
    <xf numFmtId="49" fontId="5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57" fillId="0" borderId="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0" fontId="26" fillId="9" borderId="1" xfId="0" applyFont="1" applyFill="1" applyBorder="1" applyAlignment="1">
      <alignment horizontal="center" vertical="center" wrapText="1"/>
    </xf>
    <xf numFmtId="2" fontId="26" fillId="9" borderId="1" xfId="0" applyNumberFormat="1" applyFont="1" applyFill="1" applyBorder="1" applyAlignment="1">
      <alignment horizontal="center" vertical="center" wrapText="1"/>
    </xf>
    <xf numFmtId="49" fontId="26" fillId="9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textRotation="90" wrapText="1"/>
    </xf>
    <xf numFmtId="49" fontId="28" fillId="0" borderId="1" xfId="0" applyNumberFormat="1" applyFont="1" applyBorder="1"/>
    <xf numFmtId="2" fontId="26" fillId="9" borderId="1" xfId="0" applyNumberFormat="1" applyFont="1" applyFill="1" applyBorder="1" applyAlignment="1">
      <alignment horizontal="center" vertical="center"/>
    </xf>
    <xf numFmtId="49" fontId="26" fillId="9" borderId="1" xfId="0" applyNumberFormat="1" applyFont="1" applyFill="1" applyBorder="1" applyAlignment="1">
      <alignment horizontal="center" vertical="center"/>
    </xf>
    <xf numFmtId="0" fontId="59" fillId="9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top"/>
    </xf>
    <xf numFmtId="0" fontId="9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1" fillId="0" borderId="85" xfId="0" applyFont="1" applyBorder="1" applyAlignment="1">
      <alignment horizontal="center" vertical="center" wrapText="1" readingOrder="1"/>
    </xf>
    <xf numFmtId="0" fontId="62" fillId="0" borderId="1" xfId="0" applyFont="1" applyBorder="1" applyAlignment="1">
      <alignment horizontal="center" vertical="center"/>
    </xf>
    <xf numFmtId="2" fontId="6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4" fillId="0" borderId="0" xfId="0" applyFont="1" applyBorder="1"/>
    <xf numFmtId="0" fontId="34" fillId="0" borderId="0" xfId="0" applyFont="1" applyFill="1" applyBorder="1"/>
    <xf numFmtId="0" fontId="0" fillId="4" borderId="0" xfId="0" applyFill="1" applyBorder="1"/>
    <xf numFmtId="0" fontId="16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/>
    <xf numFmtId="1" fontId="3" fillId="0" borderId="0" xfId="0" applyNumberFormat="1" applyFont="1" applyBorder="1" applyAlignment="1">
      <alignment horizontal="center" vertical="center" wrapText="1"/>
    </xf>
    <xf numFmtId="2" fontId="64" fillId="0" borderId="19" xfId="0" applyNumberFormat="1" applyFont="1" applyBorder="1"/>
    <xf numFmtId="2" fontId="64" fillId="0" borderId="15" xfId="0" applyNumberFormat="1" applyFont="1" applyBorder="1"/>
    <xf numFmtId="2" fontId="64" fillId="4" borderId="14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" fontId="20" fillId="4" borderId="0" xfId="0" applyNumberFormat="1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vertical="center" wrapText="1"/>
    </xf>
    <xf numFmtId="0" fontId="67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14" fontId="66" fillId="4" borderId="1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15" fillId="4" borderId="7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5" fontId="34" fillId="0" borderId="1" xfId="0" applyNumberFormat="1" applyFont="1" applyBorder="1" applyAlignment="1">
      <alignment horizontal="center"/>
    </xf>
    <xf numFmtId="165" fontId="66" fillId="0" borderId="1" xfId="0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2" fontId="8" fillId="4" borderId="34" xfId="0" applyNumberFormat="1" applyFont="1" applyFill="1" applyBorder="1" applyAlignment="1">
      <alignment horizontal="center" vertical="center"/>
    </xf>
    <xf numFmtId="2" fontId="8" fillId="4" borderId="22" xfId="0" applyNumberFormat="1" applyFont="1" applyFill="1" applyBorder="1" applyAlignment="1">
      <alignment horizontal="center" vertical="center"/>
    </xf>
    <xf numFmtId="0" fontId="66" fillId="0" borderId="1" xfId="0" applyFont="1" applyBorder="1"/>
    <xf numFmtId="49" fontId="28" fillId="0" borderId="2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34" fillId="0" borderId="1" xfId="0" applyFont="1" applyBorder="1" applyAlignment="1">
      <alignment horizontal="left" vertical="center" wrapText="1"/>
    </xf>
    <xf numFmtId="0" fontId="26" fillId="4" borderId="89" xfId="0" applyFont="1" applyFill="1" applyBorder="1" applyAlignment="1">
      <alignment horizontal="center" vertical="center"/>
    </xf>
    <xf numFmtId="0" fontId="26" fillId="4" borderId="90" xfId="0" applyFont="1" applyFill="1" applyBorder="1" applyAlignment="1">
      <alignment horizontal="center" vertical="center"/>
    </xf>
    <xf numFmtId="0" fontId="26" fillId="4" borderId="91" xfId="0" applyFont="1" applyFill="1" applyBorder="1" applyAlignment="1">
      <alignment horizontal="center" vertical="center"/>
    </xf>
    <xf numFmtId="0" fontId="26" fillId="4" borderId="92" xfId="0" applyFont="1" applyFill="1" applyBorder="1" applyAlignment="1">
      <alignment horizontal="center" vertical="center"/>
    </xf>
    <xf numFmtId="0" fontId="0" fillId="0" borderId="1" xfId="0" applyFill="1" applyBorder="1"/>
    <xf numFmtId="0" fontId="55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7" fillId="0" borderId="0" xfId="0" applyNumberFormat="1" applyFont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34" fillId="0" borderId="0" xfId="0" applyFont="1" applyBorder="1" applyAlignment="1"/>
    <xf numFmtId="0" fontId="48" fillId="0" borderId="1" xfId="0" applyFont="1" applyBorder="1"/>
    <xf numFmtId="0" fontId="49" fillId="0" borderId="1" xfId="0" applyFont="1" applyBorder="1" applyAlignment="1">
      <alignment horizontal="center"/>
    </xf>
    <xf numFmtId="0" fontId="55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49" fillId="0" borderId="1" xfId="0" applyFont="1" applyBorder="1" applyAlignment="1">
      <alignment horizontal="left"/>
    </xf>
    <xf numFmtId="0" fontId="11" fillId="0" borderId="1" xfId="0" applyFont="1" applyBorder="1"/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vertical="center" wrapText="1"/>
    </xf>
    <xf numFmtId="0" fontId="49" fillId="0" borderId="1" xfId="0" applyFont="1" applyBorder="1" applyAlignment="1"/>
    <xf numFmtId="0" fontId="49" fillId="0" borderId="0" xfId="0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49" fillId="0" borderId="0" xfId="0" applyFont="1" applyBorder="1" applyAlignment="1"/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49" fontId="8" fillId="4" borderId="15" xfId="0" applyNumberFormat="1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49" fontId="8" fillId="4" borderId="36" xfId="0" applyNumberFormat="1" applyFont="1" applyFill="1" applyBorder="1" applyAlignment="1">
      <alignment horizontal="left" vertical="center"/>
    </xf>
    <xf numFmtId="0" fontId="27" fillId="4" borderId="15" xfId="0" applyFont="1" applyFill="1" applyBorder="1" applyAlignment="1">
      <alignment horizontal="left" vertical="center"/>
    </xf>
    <xf numFmtId="0" fontId="8" fillId="4" borderId="28" xfId="0" applyFont="1" applyFill="1" applyBorder="1"/>
    <xf numFmtId="0" fontId="34" fillId="0" borderId="21" xfId="0" applyFont="1" applyBorder="1" applyAlignment="1">
      <alignment horizontal="left" vertical="top" wrapText="1"/>
    </xf>
    <xf numFmtId="0" fontId="66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4" fontId="34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14" fontId="9" fillId="0" borderId="0" xfId="0" applyNumberFormat="1" applyFont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2" fontId="0" fillId="0" borderId="0" xfId="0" applyNumberFormat="1" applyFont="1"/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67" fillId="0" borderId="1" xfId="0" applyFont="1" applyBorder="1" applyAlignment="1">
      <alignment wrapText="1"/>
    </xf>
    <xf numFmtId="0" fontId="67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vertical="top" wrapText="1"/>
    </xf>
    <xf numFmtId="0" fontId="69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70" fillId="0" borderId="1" xfId="0" applyFont="1" applyBorder="1" applyAlignment="1">
      <alignment wrapText="1"/>
    </xf>
    <xf numFmtId="0" fontId="67" fillId="0" borderId="1" xfId="0" applyFont="1" applyBorder="1" applyAlignment="1" applyProtection="1">
      <alignment wrapText="1"/>
      <protection locked="0"/>
    </xf>
    <xf numFmtId="0" fontId="67" fillId="0" borderId="1" xfId="0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70" fillId="0" borderId="1" xfId="0" applyFont="1" applyBorder="1" applyAlignment="1">
      <alignment horizontal="center" wrapText="1"/>
    </xf>
    <xf numFmtId="0" fontId="69" fillId="0" borderId="1" xfId="0" applyFont="1" applyBorder="1" applyAlignment="1" applyProtection="1">
      <alignment wrapText="1"/>
      <protection locked="0"/>
    </xf>
    <xf numFmtId="14" fontId="34" fillId="4" borderId="1" xfId="0" applyNumberFormat="1" applyFont="1" applyFill="1" applyBorder="1" applyAlignment="1">
      <alignment horizontal="center" vertical="top" wrapText="1"/>
    </xf>
    <xf numFmtId="0" fontId="69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/>
    </xf>
    <xf numFmtId="0" fontId="34" fillId="4" borderId="1" xfId="0" applyFont="1" applyFill="1" applyBorder="1" applyAlignment="1">
      <alignment horizontal="left" vertical="top" wrapText="1"/>
    </xf>
    <xf numFmtId="0" fontId="66" fillId="0" borderId="1" xfId="0" applyFont="1" applyBorder="1" applyAlignment="1">
      <alignment horizontal="center" vertical="top"/>
    </xf>
    <xf numFmtId="0" fontId="71" fillId="0" borderId="1" xfId="0" applyFont="1" applyBorder="1" applyAlignment="1">
      <alignment vertical="top" wrapText="1"/>
    </xf>
    <xf numFmtId="0" fontId="72" fillId="0" borderId="1" xfId="0" applyFont="1" applyBorder="1" applyAlignment="1">
      <alignment vertical="top" wrapText="1"/>
    </xf>
    <xf numFmtId="165" fontId="34" fillId="4" borderId="1" xfId="0" applyNumberFormat="1" applyFont="1" applyFill="1" applyBorder="1" applyAlignment="1">
      <alignment horizontal="center" vertical="center" wrapText="1"/>
    </xf>
    <xf numFmtId="0" fontId="72" fillId="0" borderId="1" xfId="0" applyFont="1" applyBorder="1" applyAlignment="1">
      <alignment vertical="top"/>
    </xf>
    <xf numFmtId="0" fontId="66" fillId="0" borderId="1" xfId="0" applyFont="1" applyBorder="1" applyAlignment="1">
      <alignment horizontal="center" vertical="top" wrapText="1"/>
    </xf>
    <xf numFmtId="0" fontId="66" fillId="0" borderId="3" xfId="0" applyFont="1" applyBorder="1" applyAlignment="1">
      <alignment horizontal="left" vertical="top" wrapText="1"/>
    </xf>
    <xf numFmtId="165" fontId="34" fillId="0" borderId="1" xfId="0" applyNumberFormat="1" applyFont="1" applyBorder="1" applyAlignment="1">
      <alignment horizontal="center" vertical="center"/>
    </xf>
    <xf numFmtId="165" fontId="66" fillId="4" borderId="1" xfId="0" applyNumberFormat="1" applyFont="1" applyFill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top"/>
    </xf>
    <xf numFmtId="0" fontId="66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68" fillId="0" borderId="1" xfId="0" applyFont="1" applyBorder="1" applyAlignment="1">
      <alignment vertical="top" wrapText="1"/>
    </xf>
    <xf numFmtId="0" fontId="66" fillId="0" borderId="1" xfId="0" applyFont="1" applyBorder="1" applyAlignment="1">
      <alignment horizontal="center" vertical="center"/>
    </xf>
    <xf numFmtId="14" fontId="66" fillId="4" borderId="1" xfId="0" applyNumberFormat="1" applyFont="1" applyFill="1" applyBorder="1" applyAlignment="1">
      <alignment horizontal="center" vertical="center"/>
    </xf>
    <xf numFmtId="14" fontId="69" fillId="4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/>
    </xf>
    <xf numFmtId="0" fontId="8" fillId="0" borderId="76" xfId="0" applyFont="1" applyBorder="1" applyAlignment="1">
      <alignment horizontal="left" vertical="center"/>
    </xf>
    <xf numFmtId="0" fontId="66" fillId="4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/>
    </xf>
    <xf numFmtId="0" fontId="66" fillId="0" borderId="1" xfId="0" applyFont="1" applyBorder="1" applyAlignment="1">
      <alignment vertical="center" wrapText="1"/>
    </xf>
    <xf numFmtId="0" fontId="75" fillId="0" borderId="0" xfId="0" applyFont="1" applyAlignment="1">
      <alignment vertical="center"/>
    </xf>
    <xf numFmtId="0" fontId="15" fillId="18" borderId="16" xfId="0" applyFont="1" applyFill="1" applyBorder="1" applyAlignment="1">
      <alignment horizontal="center" vertical="center"/>
    </xf>
    <xf numFmtId="0" fontId="15" fillId="18" borderId="4" xfId="0" applyFont="1" applyFill="1" applyBorder="1" applyAlignment="1">
      <alignment horizontal="center" vertical="center"/>
    </xf>
    <xf numFmtId="0" fontId="15" fillId="18" borderId="37" xfId="0" applyFont="1" applyFill="1" applyBorder="1" applyAlignment="1">
      <alignment horizontal="center" vertical="center"/>
    </xf>
    <xf numFmtId="2" fontId="15" fillId="18" borderId="16" xfId="0" applyNumberFormat="1" applyFont="1" applyFill="1" applyBorder="1" applyAlignment="1">
      <alignment horizontal="center" vertical="center"/>
    </xf>
    <xf numFmtId="2" fontId="15" fillId="18" borderId="93" xfId="0" applyNumberFormat="1" applyFont="1" applyFill="1" applyBorder="1" applyAlignment="1">
      <alignment horizontal="center" vertical="center"/>
    </xf>
    <xf numFmtId="0" fontId="15" fillId="18" borderId="33" xfId="0" applyFont="1" applyFill="1" applyBorder="1" applyAlignment="1">
      <alignment horizontal="center" vertical="center"/>
    </xf>
    <xf numFmtId="0" fontId="15" fillId="18" borderId="93" xfId="0" applyFont="1" applyFill="1" applyBorder="1" applyAlignment="1">
      <alignment horizontal="center" vertical="center"/>
    </xf>
    <xf numFmtId="0" fontId="73" fillId="0" borderId="93" xfId="0" applyFont="1" applyBorder="1" applyAlignment="1">
      <alignment horizontal="center" vertical="center"/>
    </xf>
    <xf numFmtId="0" fontId="15" fillId="18" borderId="14" xfId="0" applyFont="1" applyFill="1" applyBorder="1" applyAlignment="1">
      <alignment horizontal="center" vertical="center"/>
    </xf>
    <xf numFmtId="0" fontId="15" fillId="18" borderId="78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49" fontId="8" fillId="4" borderId="76" xfId="0" applyNumberFormat="1" applyFont="1" applyFill="1" applyBorder="1"/>
    <xf numFmtId="14" fontId="56" fillId="18" borderId="1" xfId="0" applyNumberFormat="1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0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66" fillId="4" borderId="1" xfId="0" applyFont="1" applyFill="1" applyBorder="1" applyAlignment="1">
      <alignment horizontal="center" vertical="center" wrapText="1"/>
    </xf>
    <xf numFmtId="165" fontId="66" fillId="4" borderId="77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66" fillId="4" borderId="2" xfId="0" applyFont="1" applyFill="1" applyBorder="1" applyAlignment="1">
      <alignment horizontal="center" vertical="center"/>
    </xf>
    <xf numFmtId="0" fontId="66" fillId="4" borderId="3" xfId="0" applyFont="1" applyFill="1" applyBorder="1" applyAlignment="1">
      <alignment horizontal="center" vertical="center" wrapText="1"/>
    </xf>
    <xf numFmtId="165" fontId="66" fillId="0" borderId="2" xfId="0" applyNumberFormat="1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165" fontId="66" fillId="0" borderId="1" xfId="0" applyNumberFormat="1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165" fontId="66" fillId="0" borderId="2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top" wrapText="1"/>
    </xf>
    <xf numFmtId="0" fontId="34" fillId="4" borderId="3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/>
    </xf>
    <xf numFmtId="0" fontId="56" fillId="0" borderId="1" xfId="0" applyFont="1" applyBorder="1" applyAlignment="1">
      <alignment vertical="center"/>
    </xf>
    <xf numFmtId="0" fontId="8" fillId="4" borderId="78" xfId="0" applyFont="1" applyFill="1" applyBorder="1"/>
    <xf numFmtId="49" fontId="8" fillId="4" borderId="82" xfId="0" applyNumberFormat="1" applyFont="1" applyFill="1" applyBorder="1"/>
    <xf numFmtId="0" fontId="8" fillId="4" borderId="76" xfId="0" applyFont="1" applyFill="1" applyBorder="1"/>
    <xf numFmtId="0" fontId="7" fillId="0" borderId="92" xfId="0" applyFont="1" applyBorder="1" applyAlignment="1">
      <alignment horizontal="center" vertical="center"/>
    </xf>
    <xf numFmtId="0" fontId="66" fillId="4" borderId="1" xfId="0" applyFont="1" applyFill="1" applyBorder="1" applyAlignment="1">
      <alignment vertical="top" wrapText="1"/>
    </xf>
    <xf numFmtId="14" fontId="66" fillId="4" borderId="1" xfId="0" applyNumberFormat="1" applyFont="1" applyFill="1" applyBorder="1" applyAlignment="1">
      <alignment horizontal="center" vertical="top" wrapText="1"/>
    </xf>
    <xf numFmtId="0" fontId="66" fillId="0" borderId="1" xfId="0" applyFont="1" applyBorder="1" applyAlignment="1">
      <alignment vertical="top" wrapText="1"/>
    </xf>
    <xf numFmtId="0" fontId="2" fillId="4" borderId="16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center" wrapText="1"/>
    </xf>
    <xf numFmtId="0" fontId="76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34" fillId="4" borderId="0" xfId="0" applyNumberFormat="1" applyFont="1" applyFill="1" applyBorder="1" applyAlignment="1">
      <alignment horizontal="center" vertical="center" wrapText="1"/>
    </xf>
    <xf numFmtId="14" fontId="56" fillId="18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left" vertical="top"/>
    </xf>
    <xf numFmtId="0" fontId="9" fillId="14" borderId="1" xfId="0" applyFont="1" applyFill="1" applyBorder="1" applyAlignment="1">
      <alignment horizontal="left" vertical="top"/>
    </xf>
    <xf numFmtId="0" fontId="28" fillId="0" borderId="1" xfId="0" applyFont="1" applyBorder="1" applyAlignment="1">
      <alignment horizontal="left" vertical="top"/>
    </xf>
    <xf numFmtId="0" fontId="9" fillId="14" borderId="1" xfId="0" applyFont="1" applyFill="1" applyBorder="1" applyAlignment="1">
      <alignment horizontal="left" vertical="top" wrapText="1"/>
    </xf>
    <xf numFmtId="0" fontId="28" fillId="12" borderId="1" xfId="0" applyFont="1" applyFill="1" applyBorder="1" applyAlignment="1">
      <alignment horizontal="left" vertical="top" wrapText="1"/>
    </xf>
    <xf numFmtId="14" fontId="28" fillId="0" borderId="1" xfId="0" applyNumberFormat="1" applyFont="1" applyBorder="1" applyAlignment="1">
      <alignment horizontal="left" vertical="top"/>
    </xf>
    <xf numFmtId="0" fontId="28" fillId="14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14" fontId="28" fillId="0" borderId="1" xfId="0" applyNumberFormat="1" applyFont="1" applyBorder="1" applyAlignment="1">
      <alignment horizontal="left" vertical="top" wrapText="1"/>
    </xf>
    <xf numFmtId="0" fontId="28" fillId="14" borderId="1" xfId="0" applyFont="1" applyFill="1" applyBorder="1" applyAlignment="1">
      <alignment horizontal="left" vertical="top"/>
    </xf>
    <xf numFmtId="0" fontId="9" fillId="12" borderId="1" xfId="0" applyFont="1" applyFill="1" applyBorder="1" applyAlignment="1">
      <alignment horizontal="left" vertical="top" wrapText="1"/>
    </xf>
    <xf numFmtId="0" fontId="30" fillId="12" borderId="1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14" fontId="9" fillId="0" borderId="21" xfId="0" applyNumberFormat="1" applyFont="1" applyBorder="1" applyAlignment="1">
      <alignment horizontal="left" vertical="top"/>
    </xf>
    <xf numFmtId="0" fontId="9" fillId="0" borderId="21" xfId="0" applyFont="1" applyBorder="1" applyAlignment="1">
      <alignment horizontal="left" vertical="top" wrapText="1"/>
    </xf>
    <xf numFmtId="0" fontId="9" fillId="14" borderId="21" xfId="0" applyFont="1" applyFill="1" applyBorder="1" applyAlignment="1">
      <alignment horizontal="left" vertical="top"/>
    </xf>
    <xf numFmtId="0" fontId="30" fillId="0" borderId="1" xfId="0" applyFont="1" applyBorder="1" applyAlignment="1">
      <alignment horizontal="left" vertical="center" wrapText="1"/>
    </xf>
    <xf numFmtId="14" fontId="30" fillId="0" borderId="1" xfId="0" applyNumberFormat="1" applyFont="1" applyBorder="1" applyAlignment="1">
      <alignment horizontal="left" vertical="center" wrapText="1"/>
    </xf>
    <xf numFmtId="0" fontId="30" fillId="12" borderId="1" xfId="0" applyFont="1" applyFill="1" applyBorder="1" applyAlignment="1">
      <alignment horizontal="left" vertical="center" wrapText="1"/>
    </xf>
    <xf numFmtId="14" fontId="30" fillId="0" borderId="21" xfId="0" applyNumberFormat="1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14" borderId="21" xfId="0" applyFont="1" applyFill="1" applyBorder="1" applyAlignment="1">
      <alignment horizontal="left" vertical="center" wrapText="1"/>
    </xf>
    <xf numFmtId="0" fontId="30" fillId="14" borderId="1" xfId="0" applyFont="1" applyFill="1" applyBorder="1" applyAlignment="1">
      <alignment horizontal="left" vertical="center" wrapText="1"/>
    </xf>
    <xf numFmtId="14" fontId="30" fillId="0" borderId="1" xfId="0" applyNumberFormat="1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12" borderId="2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wrapText="1"/>
    </xf>
    <xf numFmtId="14" fontId="66" fillId="0" borderId="1" xfId="0" applyNumberFormat="1" applyFont="1" applyBorder="1" applyAlignment="1">
      <alignment horizontal="left" vertical="top" wrapText="1"/>
    </xf>
    <xf numFmtId="0" fontId="66" fillId="12" borderId="1" xfId="0" applyFont="1" applyFill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14" fontId="66" fillId="0" borderId="21" xfId="0" applyNumberFormat="1" applyFont="1" applyBorder="1" applyAlignment="1">
      <alignment horizontal="left" vertical="top" wrapText="1"/>
    </xf>
    <xf numFmtId="0" fontId="66" fillId="12" borderId="21" xfId="0" applyFont="1" applyFill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14" fontId="66" fillId="0" borderId="17" xfId="0" applyNumberFormat="1" applyFont="1" applyBorder="1" applyAlignment="1">
      <alignment horizontal="left" vertical="top" wrapText="1"/>
    </xf>
    <xf numFmtId="0" fontId="66" fillId="12" borderId="17" xfId="0" applyFont="1" applyFill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center" wrapText="1"/>
    </xf>
    <xf numFmtId="0" fontId="66" fillId="0" borderId="1" xfId="0" applyFont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top" wrapText="1"/>
    </xf>
    <xf numFmtId="0" fontId="0" fillId="14" borderId="1" xfId="0" applyFill="1" applyBorder="1" applyAlignment="1">
      <alignment horizontal="left" vertical="top" wrapText="1"/>
    </xf>
    <xf numFmtId="0" fontId="74" fillId="0" borderId="1" xfId="0" applyFont="1" applyBorder="1"/>
    <xf numFmtId="0" fontId="74" fillId="0" borderId="3" xfId="0" applyFont="1" applyBorder="1"/>
    <xf numFmtId="0" fontId="74" fillId="0" borderId="17" xfId="0" applyFont="1" applyBorder="1"/>
    <xf numFmtId="0" fontId="74" fillId="0" borderId="16" xfId="0" applyFont="1" applyBorder="1"/>
    <xf numFmtId="0" fontId="28" fillId="0" borderId="1" xfId="0" applyFont="1" applyBorder="1" applyAlignment="1">
      <alignment vertical="center" wrapText="1"/>
    </xf>
    <xf numFmtId="0" fontId="56" fillId="0" borderId="1" xfId="0" applyFont="1" applyBorder="1" applyAlignment="1"/>
    <xf numFmtId="0" fontId="56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56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5" fillId="4" borderId="88" xfId="0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center" vertical="center"/>
    </xf>
    <xf numFmtId="2" fontId="26" fillId="11" borderId="94" xfId="0" applyNumberFormat="1" applyFont="1" applyFill="1" applyBorder="1" applyAlignment="1">
      <alignment horizontal="center" vertical="center"/>
    </xf>
    <xf numFmtId="2" fontId="26" fillId="11" borderId="95" xfId="1" applyNumberFormat="1" applyFont="1" applyFill="1" applyBorder="1" applyAlignment="1">
      <alignment horizontal="center" vertical="center"/>
    </xf>
    <xf numFmtId="2" fontId="26" fillId="10" borderId="96" xfId="0" applyNumberFormat="1" applyFont="1" applyFill="1" applyBorder="1" applyAlignment="1">
      <alignment horizontal="center" vertical="center"/>
    </xf>
    <xf numFmtId="2" fontId="26" fillId="10" borderId="97" xfId="2" applyNumberFormat="1" applyFont="1" applyFill="1" applyBorder="1" applyAlignment="1">
      <alignment horizontal="center" vertical="center"/>
    </xf>
    <xf numFmtId="2" fontId="15" fillId="4" borderId="6" xfId="0" applyNumberFormat="1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center" vertical="center"/>
    </xf>
    <xf numFmtId="2" fontId="15" fillId="4" borderId="32" xfId="0" applyNumberFormat="1" applyFont="1" applyFill="1" applyBorder="1" applyAlignment="1">
      <alignment horizontal="center" vertical="center"/>
    </xf>
    <xf numFmtId="2" fontId="15" fillId="4" borderId="11" xfId="0" applyNumberFormat="1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33" fillId="14" borderId="7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49" fontId="8" fillId="4" borderId="15" xfId="0" applyNumberFormat="1" applyFont="1" applyFill="1" applyBorder="1"/>
    <xf numFmtId="49" fontId="8" fillId="4" borderId="19" xfId="0" applyNumberFormat="1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4" borderId="15" xfId="0" applyFont="1" applyFill="1" applyBorder="1"/>
    <xf numFmtId="0" fontId="45" fillId="14" borderId="5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7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0" fillId="18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5" fillId="14" borderId="72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center"/>
    </xf>
    <xf numFmtId="0" fontId="18" fillId="14" borderId="5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4" borderId="98" xfId="0" applyFont="1" applyFill="1" applyBorder="1" applyAlignment="1">
      <alignment horizontal="center" vertical="center"/>
    </xf>
    <xf numFmtId="0" fontId="26" fillId="0" borderId="98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/>
    </xf>
    <xf numFmtId="0" fontId="18" fillId="14" borderId="31" xfId="0" applyFont="1" applyFill="1" applyBorder="1" applyAlignment="1">
      <alignment horizontal="center" vertical="center"/>
    </xf>
    <xf numFmtId="0" fontId="18" fillId="4" borderId="15" xfId="0" applyNumberFormat="1" applyFont="1" applyFill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3" fillId="14" borderId="72" xfId="0" applyFont="1" applyFill="1" applyBorder="1" applyAlignment="1">
      <alignment horizontal="center"/>
    </xf>
    <xf numFmtId="0" fontId="26" fillId="14" borderId="5" xfId="0" applyFont="1" applyFill="1" applyBorder="1" applyAlignment="1">
      <alignment horizontal="center" vertical="center"/>
    </xf>
    <xf numFmtId="0" fontId="26" fillId="14" borderId="31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/>
    </xf>
    <xf numFmtId="1" fontId="8" fillId="4" borderId="22" xfId="0" applyNumberFormat="1" applyFont="1" applyFill="1" applyBorder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74" fillId="0" borderId="36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1" fontId="31" fillId="0" borderId="98" xfId="0" applyNumberFormat="1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0" fillId="2" borderId="0" xfId="0" applyFill="1"/>
    <xf numFmtId="0" fontId="74" fillId="0" borderId="0" xfId="0" applyFont="1"/>
    <xf numFmtId="0" fontId="56" fillId="0" borderId="1" xfId="0" applyFont="1" applyBorder="1"/>
    <xf numFmtId="2" fontId="16" fillId="0" borderId="0" xfId="0" applyNumberFormat="1" applyFont="1" applyAlignment="1">
      <alignment horizontal="center" vertical="center"/>
    </xf>
    <xf numFmtId="0" fontId="74" fillId="0" borderId="0" xfId="0" applyFont="1" applyFill="1" applyBorder="1"/>
    <xf numFmtId="2" fontId="15" fillId="4" borderId="33" xfId="0" applyNumberFormat="1" applyFont="1" applyFill="1" applyBorder="1" applyAlignment="1">
      <alignment horizontal="center" vertical="center"/>
    </xf>
    <xf numFmtId="2" fontId="15" fillId="4" borderId="18" xfId="0" applyNumberFormat="1" applyFont="1" applyFill="1" applyBorder="1" applyAlignment="1">
      <alignment horizontal="center" vertical="center"/>
    </xf>
    <xf numFmtId="2" fontId="15" fillId="4" borderId="34" xfId="0" applyNumberFormat="1" applyFont="1" applyFill="1" applyBorder="1" applyAlignment="1">
      <alignment horizontal="center" vertical="center"/>
    </xf>
    <xf numFmtId="2" fontId="15" fillId="4" borderId="22" xfId="0" applyNumberFormat="1" applyFont="1" applyFill="1" applyBorder="1" applyAlignment="1">
      <alignment horizontal="center" vertical="center"/>
    </xf>
    <xf numFmtId="2" fontId="12" fillId="0" borderId="0" xfId="0" applyNumberFormat="1" applyFont="1" applyFill="1"/>
    <xf numFmtId="0" fontId="77" fillId="0" borderId="0" xfId="0" applyFont="1"/>
    <xf numFmtId="0" fontId="77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8" fillId="4" borderId="78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26" fillId="4" borderId="76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/>
    </xf>
    <xf numFmtId="0" fontId="7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0" fillId="0" borderId="21" xfId="0" applyFill="1" applyBorder="1" applyAlignment="1">
      <alignment horizontal="center" vertical="center" wrapText="1"/>
    </xf>
    <xf numFmtId="0" fontId="74" fillId="0" borderId="0" xfId="0" applyFont="1" applyBorder="1"/>
    <xf numFmtId="0" fontId="7" fillId="0" borderId="7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Border="1"/>
    <xf numFmtId="2" fontId="73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/>
    <xf numFmtId="0" fontId="73" fillId="0" borderId="3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 vertical="center"/>
    </xf>
    <xf numFmtId="0" fontId="78" fillId="4" borderId="16" xfId="0" applyFont="1" applyFill="1" applyBorder="1" applyAlignment="1">
      <alignment horizontal="center" vertical="center"/>
    </xf>
    <xf numFmtId="0" fontId="78" fillId="4" borderId="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78" fillId="4" borderId="2" xfId="0" applyFont="1" applyFill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/>
    </xf>
    <xf numFmtId="0" fontId="28" fillId="0" borderId="21" xfId="0" applyNumberFormat="1" applyFont="1" applyBorder="1" applyAlignment="1">
      <alignment horizontal="center" vertical="center" wrapText="1"/>
    </xf>
    <xf numFmtId="1" fontId="15" fillId="0" borderId="73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8" fillId="18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3" fillId="0" borderId="65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34" fillId="4" borderId="0" xfId="0" applyFont="1" applyFill="1" applyBorder="1" applyAlignment="1"/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96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textRotation="90" wrapText="1"/>
    </xf>
    <xf numFmtId="0" fontId="42" fillId="0" borderId="56" xfId="0" applyFont="1" applyBorder="1" applyAlignment="1">
      <alignment horizontal="center" vertical="center" textRotation="90" wrapText="1"/>
    </xf>
    <xf numFmtId="0" fontId="42" fillId="0" borderId="45" xfId="0" applyFont="1" applyBorder="1" applyAlignment="1">
      <alignment horizontal="center" vertical="center" textRotation="90" wrapText="1"/>
    </xf>
    <xf numFmtId="0" fontId="33" fillId="16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textRotation="90" wrapText="1"/>
    </xf>
    <xf numFmtId="0" fontId="28" fillId="4" borderId="3" xfId="0" applyFont="1" applyFill="1" applyBorder="1" applyAlignment="1">
      <alignment horizontal="center" vertical="center" textRotation="90" wrapText="1"/>
    </xf>
    <xf numFmtId="0" fontId="28" fillId="4" borderId="72" xfId="0" applyFont="1" applyFill="1" applyBorder="1" applyAlignment="1">
      <alignment horizontal="center" vertical="center" textRotation="90" wrapText="1"/>
    </xf>
    <xf numFmtId="0" fontId="28" fillId="4" borderId="31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/>
    </xf>
    <xf numFmtId="0" fontId="15" fillId="16" borderId="0" xfId="0" applyFont="1" applyFill="1" applyAlignment="1">
      <alignment horizontal="center" vertical="center" wrapText="1"/>
    </xf>
    <xf numFmtId="0" fontId="38" fillId="16" borderId="0" xfId="0" applyFont="1" applyFill="1" applyAlignment="1">
      <alignment horizontal="center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75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53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55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15" fillId="15" borderId="0" xfId="0" applyFont="1" applyFill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15" borderId="0" xfId="0" applyFont="1" applyFill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61" fillId="0" borderId="86" xfId="0" applyFont="1" applyBorder="1" applyAlignment="1">
      <alignment horizontal="center" vertical="center" wrapText="1" readingOrder="1"/>
    </xf>
    <xf numFmtId="0" fontId="61" fillId="0" borderId="87" xfId="0" applyFont="1" applyBorder="1" applyAlignment="1">
      <alignment horizontal="center" vertical="center" wrapText="1" readingOrder="1"/>
    </xf>
    <xf numFmtId="0" fontId="62" fillId="0" borderId="1" xfId="0" applyFont="1" applyBorder="1" applyAlignment="1">
      <alignment horizontal="center" vertical="center"/>
    </xf>
    <xf numFmtId="2" fontId="62" fillId="0" borderId="21" xfId="0" applyNumberFormat="1" applyFont="1" applyBorder="1" applyAlignment="1">
      <alignment horizontal="center" vertical="center"/>
    </xf>
    <xf numFmtId="2" fontId="62" fillId="0" borderId="17" xfId="0" applyNumberFormat="1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textRotation="90" wrapText="1"/>
    </xf>
  </cellXfs>
  <cellStyles count="28">
    <cellStyle name="Вывод" xfId="4" builtinId="21"/>
    <cellStyle name="Обычный" xfId="0" builtinId="0"/>
    <cellStyle name="Обычный 2" xfId="3"/>
    <cellStyle name="Обычный 2 2" xfId="5"/>
    <cellStyle name="Обычный 2 2 2" xfId="7"/>
    <cellStyle name="Обычный 2 2 2 2" xfId="19"/>
    <cellStyle name="Обычный 2 2 3" xfId="10"/>
    <cellStyle name="Обычный 2 2 3 2" xfId="22"/>
    <cellStyle name="Обычный 2 2 4" xfId="11"/>
    <cellStyle name="Обычный 2 2 4 2" xfId="23"/>
    <cellStyle name="Обычный 2 2 5" xfId="17"/>
    <cellStyle name="Обычный 2 3" xfId="6"/>
    <cellStyle name="Обычный 2 3 2" xfId="8"/>
    <cellStyle name="Обычный 2 3 2 2" xfId="20"/>
    <cellStyle name="Обычный 2 3 3" xfId="12"/>
    <cellStyle name="Обычный 2 3 3 2" xfId="24"/>
    <cellStyle name="Обычный 2 3 4" xfId="13"/>
    <cellStyle name="Обычный 2 3 4 2" xfId="25"/>
    <cellStyle name="Обычный 2 3 5" xfId="18"/>
    <cellStyle name="Обычный 2 4" xfId="9"/>
    <cellStyle name="Обычный 2 4 2" xfId="21"/>
    <cellStyle name="Обычный 2 5" xfId="14"/>
    <cellStyle name="Обычный 2 5 2" xfId="26"/>
    <cellStyle name="Обычный 2 6" xfId="15"/>
    <cellStyle name="Обычный 2 6 2" xfId="27"/>
    <cellStyle name="Обычный 2 7" xfId="16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1"/>
          <c:order val="0"/>
          <c:tx>
            <c:strRef>
              <c:f>'1.Движение'!$P$17</c:f>
              <c:strCache>
                <c:ptCount val="1"/>
                <c:pt idx="0">
                  <c:v>НОО</c:v>
                </c:pt>
              </c:strCache>
            </c:strRef>
          </c:tx>
          <c:dLbls>
            <c:showVal val="1"/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'1.Движение'!$P$18:$P$26</c:f>
              <c:numCache>
                <c:formatCode>General</c:formatCode>
                <c:ptCount val="9"/>
                <c:pt idx="0">
                  <c:v>500</c:v>
                </c:pt>
                <c:pt idx="1">
                  <c:v>904</c:v>
                </c:pt>
                <c:pt idx="2">
                  <c:v>347</c:v>
                </c:pt>
                <c:pt idx="3">
                  <c:v>779</c:v>
                </c:pt>
                <c:pt idx="4">
                  <c:v>767</c:v>
                </c:pt>
                <c:pt idx="5">
                  <c:v>591</c:v>
                </c:pt>
                <c:pt idx="6">
                  <c:v>585</c:v>
                </c:pt>
                <c:pt idx="7">
                  <c:v>735</c:v>
                </c:pt>
                <c:pt idx="8">
                  <c:v>872</c:v>
                </c:pt>
              </c:numCache>
            </c:numRef>
          </c:val>
        </c:ser>
        <c:ser>
          <c:idx val="2"/>
          <c:order val="1"/>
          <c:tx>
            <c:strRef>
              <c:f>'1.Движение'!$Q$17</c:f>
              <c:strCache>
                <c:ptCount val="1"/>
                <c:pt idx="0">
                  <c:v>ООО</c:v>
                </c:pt>
              </c:strCache>
            </c:strRef>
          </c:tx>
          <c:dLbls>
            <c:showVal val="1"/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'1.Движение'!$Q$18:$Q$26</c:f>
              <c:numCache>
                <c:formatCode>General</c:formatCode>
                <c:ptCount val="9"/>
                <c:pt idx="0">
                  <c:v>595</c:v>
                </c:pt>
                <c:pt idx="1">
                  <c:v>994</c:v>
                </c:pt>
                <c:pt idx="2">
                  <c:v>340</c:v>
                </c:pt>
                <c:pt idx="3">
                  <c:v>821</c:v>
                </c:pt>
                <c:pt idx="4">
                  <c:v>612</c:v>
                </c:pt>
                <c:pt idx="5">
                  <c:v>622</c:v>
                </c:pt>
                <c:pt idx="6">
                  <c:v>579</c:v>
                </c:pt>
                <c:pt idx="7">
                  <c:v>463</c:v>
                </c:pt>
                <c:pt idx="8">
                  <c:v>862</c:v>
                </c:pt>
              </c:numCache>
            </c:numRef>
          </c:val>
        </c:ser>
        <c:ser>
          <c:idx val="0"/>
          <c:order val="2"/>
          <c:tx>
            <c:strRef>
              <c:f>'1.Движение'!$R$17</c:f>
              <c:strCache>
                <c:ptCount val="1"/>
                <c:pt idx="0">
                  <c:v>СОО</c:v>
                </c:pt>
              </c:strCache>
            </c:strRef>
          </c:tx>
          <c:dLbls>
            <c:showVal val="1"/>
          </c:dLbls>
          <c:cat>
            <c:strRef>
              <c:f>'1.Движение'!$O$18:$O$26</c:f>
              <c:strCache>
                <c:ptCount val="9"/>
                <c:pt idx="0">
                  <c:v>Гимназия</c:v>
                </c:pt>
                <c:pt idx="1">
                  <c:v>СОШ № 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 4</c:v>
                </c:pt>
                <c:pt idx="5">
                  <c:v>СОШ № 5</c:v>
                </c:pt>
                <c:pt idx="6">
                  <c:v>СОШ № 6</c:v>
                </c:pt>
                <c:pt idx="7">
                  <c:v>ШС № 7</c:v>
                </c:pt>
                <c:pt idx="8">
                  <c:v>СОШ №8 </c:v>
                </c:pt>
              </c:strCache>
            </c:strRef>
          </c:cat>
          <c:val>
            <c:numRef>
              <c:f>'1.Движение'!$R$18:$R$26</c:f>
              <c:numCache>
                <c:formatCode>General</c:formatCode>
                <c:ptCount val="9"/>
                <c:pt idx="0">
                  <c:v>183</c:v>
                </c:pt>
                <c:pt idx="1">
                  <c:v>280</c:v>
                </c:pt>
                <c:pt idx="2">
                  <c:v>56</c:v>
                </c:pt>
                <c:pt idx="3">
                  <c:v>151</c:v>
                </c:pt>
                <c:pt idx="4">
                  <c:v>83</c:v>
                </c:pt>
                <c:pt idx="5">
                  <c:v>117</c:v>
                </c:pt>
                <c:pt idx="6">
                  <c:v>76</c:v>
                </c:pt>
                <c:pt idx="7">
                  <c:v>143</c:v>
                </c:pt>
                <c:pt idx="8">
                  <c:v>144</c:v>
                </c:pt>
              </c:numCache>
            </c:numRef>
          </c:val>
        </c:ser>
        <c:dLbls/>
        <c:shape val="box"/>
        <c:axId val="95582080"/>
        <c:axId val="95583616"/>
        <c:axId val="0"/>
      </c:bar3DChart>
      <c:catAx>
        <c:axId val="95582080"/>
        <c:scaling>
          <c:orientation val="minMax"/>
        </c:scaling>
        <c:axPos val="b"/>
        <c:tickLblPos val="nextTo"/>
        <c:crossAx val="95583616"/>
        <c:crosses val="autoZero"/>
        <c:auto val="1"/>
        <c:lblAlgn val="ctr"/>
        <c:lblOffset val="100"/>
      </c:catAx>
      <c:valAx>
        <c:axId val="95583616"/>
        <c:scaling>
          <c:orientation val="minMax"/>
        </c:scaling>
        <c:axPos val="l"/>
        <c:majorGridlines/>
        <c:numFmt formatCode="General" sourceLinked="1"/>
        <c:tickLblPos val="nextTo"/>
        <c:crossAx val="955820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'4.Гр.здоровья'!$B$37</c:f>
              <c:strCache>
                <c:ptCount val="1"/>
                <c:pt idx="0">
                  <c:v>1 гр.</c:v>
                </c:pt>
              </c:strCache>
            </c:strRef>
          </c:tx>
          <c:dLbls>
            <c:showVal val="1"/>
          </c:dLbls>
          <c:val>
            <c:numRef>
              <c:f>'4.Гр.здоровья'!$G$48</c:f>
              <c:numCache>
                <c:formatCode>0.0</c:formatCode>
                <c:ptCount val="1"/>
                <c:pt idx="0">
                  <c:v>10.862813423225512</c:v>
                </c:pt>
              </c:numCache>
            </c:numRef>
          </c:val>
        </c:ser>
        <c:ser>
          <c:idx val="1"/>
          <c:order val="1"/>
          <c:tx>
            <c:strRef>
              <c:f>'4.Гр.здоровья'!$C$37</c:f>
              <c:strCache>
                <c:ptCount val="1"/>
                <c:pt idx="0">
                  <c:v>2 гр.</c:v>
                </c:pt>
              </c:strCache>
            </c:strRef>
          </c:tx>
          <c:dLbls>
            <c:showVal val="1"/>
          </c:dLbls>
          <c:val>
            <c:numRef>
              <c:f>'4.Гр.здоровья'!$G$49</c:f>
              <c:numCache>
                <c:formatCode>0.0</c:formatCode>
                <c:ptCount val="1"/>
                <c:pt idx="0">
                  <c:v>78.81221119612151</c:v>
                </c:pt>
              </c:numCache>
            </c:numRef>
          </c:val>
        </c:ser>
        <c:ser>
          <c:idx val="2"/>
          <c:order val="2"/>
          <c:tx>
            <c:strRef>
              <c:f>'4.Гр.здоровья'!$D$37</c:f>
              <c:strCache>
                <c:ptCount val="1"/>
                <c:pt idx="0">
                  <c:v>3 гр.</c:v>
                </c:pt>
              </c:strCache>
            </c:strRef>
          </c:tx>
          <c:dLbls>
            <c:showVal val="1"/>
          </c:dLbls>
          <c:val>
            <c:numRef>
              <c:f>'4.Гр.здоровья'!$G$50</c:f>
              <c:numCache>
                <c:formatCode>0.0</c:formatCode>
                <c:ptCount val="1"/>
                <c:pt idx="0">
                  <c:v>9.3023255813953494</c:v>
                </c:pt>
              </c:numCache>
            </c:numRef>
          </c:val>
        </c:ser>
        <c:ser>
          <c:idx val="3"/>
          <c:order val="3"/>
          <c:tx>
            <c:strRef>
              <c:f>'4.Гр.здоровья'!$E$37</c:f>
              <c:strCache>
                <c:ptCount val="1"/>
                <c:pt idx="0">
                  <c:v>4 гр.</c:v>
                </c:pt>
              </c:strCache>
            </c:strRef>
          </c:tx>
          <c:dLbls>
            <c:showVal val="1"/>
          </c:dLbls>
          <c:val>
            <c:numRef>
              <c:f>'4.Гр.здоровья'!$G$51</c:f>
              <c:numCache>
                <c:formatCode>0.0</c:formatCode>
                <c:ptCount val="1"/>
                <c:pt idx="0">
                  <c:v>0.19695477615332171</c:v>
                </c:pt>
              </c:numCache>
            </c:numRef>
          </c:val>
        </c:ser>
        <c:ser>
          <c:idx val="4"/>
          <c:order val="4"/>
          <c:tx>
            <c:strRef>
              <c:f>'4.Гр.здоровья'!$F$37</c:f>
              <c:strCache>
                <c:ptCount val="1"/>
                <c:pt idx="0">
                  <c:v> 5 гр.</c:v>
                </c:pt>
              </c:strCache>
            </c:strRef>
          </c:tx>
          <c:dLbls>
            <c:showVal val="1"/>
          </c:dLbls>
          <c:val>
            <c:numRef>
              <c:f>'4.Гр.здоровья'!$G$52</c:f>
              <c:numCache>
                <c:formatCode>0.0</c:formatCode>
                <c:ptCount val="1"/>
                <c:pt idx="0">
                  <c:v>0.82569502310431031</c:v>
                </c:pt>
              </c:numCache>
            </c:numRef>
          </c:val>
        </c:ser>
        <c:dLbls/>
        <c:axId val="96641408"/>
        <c:axId val="96642944"/>
      </c:barChart>
      <c:catAx>
        <c:axId val="96641408"/>
        <c:scaling>
          <c:orientation val="minMax"/>
        </c:scaling>
        <c:axPos val="l"/>
        <c:tickLblPos val="nextTo"/>
        <c:crossAx val="96642944"/>
        <c:crosses val="autoZero"/>
        <c:auto val="1"/>
        <c:lblAlgn val="ctr"/>
        <c:lblOffset val="100"/>
      </c:catAx>
      <c:valAx>
        <c:axId val="96642944"/>
        <c:scaling>
          <c:orientation val="minMax"/>
        </c:scaling>
        <c:axPos val="b"/>
        <c:majorGridlines/>
        <c:numFmt formatCode="0.0" sourceLinked="1"/>
        <c:tickLblPos val="nextTo"/>
        <c:crossAx val="966414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0708573928258998"/>
          <c:y val="5.1400554097404488E-2"/>
          <c:w val="0.74580446194225658"/>
          <c:h val="0.89719889180519163"/>
        </c:manualLayout>
      </c:layout>
      <c:bar3DChart>
        <c:barDir val="col"/>
        <c:grouping val="clustered"/>
        <c:ser>
          <c:idx val="0"/>
          <c:order val="0"/>
          <c:tx>
            <c:strRef>
              <c:f>'4.Гр.здоровья'!$A$54</c:f>
              <c:strCache>
                <c:ptCount val="1"/>
                <c:pt idx="0">
                  <c:v>Гимназия</c:v>
                </c:pt>
              </c:strCache>
            </c:strRef>
          </c:tx>
          <c:dLbls>
            <c:showVal val="1"/>
          </c:dLbls>
          <c:val>
            <c:numRef>
              <c:f>'4.Гр.здоровья'!$C$54</c:f>
              <c:numCache>
                <c:formatCode>0.00</c:formatCode>
                <c:ptCount val="1"/>
                <c:pt idx="0">
                  <c:v>92.331768388106411</c:v>
                </c:pt>
              </c:numCache>
            </c:numRef>
          </c:val>
        </c:ser>
        <c:ser>
          <c:idx val="1"/>
          <c:order val="1"/>
          <c:tx>
            <c:strRef>
              <c:f>'4.Гр.здоровья'!$A$55</c:f>
              <c:strCache>
                <c:ptCount val="1"/>
                <c:pt idx="0">
                  <c:v>СОШ № 1</c:v>
                </c:pt>
              </c:strCache>
            </c:strRef>
          </c:tx>
          <c:dLbls>
            <c:showVal val="1"/>
          </c:dLbls>
          <c:val>
            <c:numRef>
              <c:f>'4.Гр.здоровья'!$C$55</c:f>
              <c:numCache>
                <c:formatCode>0.00</c:formatCode>
                <c:ptCount val="1"/>
                <c:pt idx="0">
                  <c:v>87.832874196510559</c:v>
                </c:pt>
              </c:numCache>
            </c:numRef>
          </c:val>
        </c:ser>
        <c:ser>
          <c:idx val="2"/>
          <c:order val="2"/>
          <c:tx>
            <c:strRef>
              <c:f>'4.Гр.здоровья'!$A$56</c:f>
              <c:strCache>
                <c:ptCount val="1"/>
                <c:pt idx="0">
                  <c:v>СОШ №2</c:v>
                </c:pt>
              </c:strCache>
            </c:strRef>
          </c:tx>
          <c:dLbls>
            <c:showVal val="1"/>
          </c:dLbls>
          <c:val>
            <c:numRef>
              <c:f>'4.Гр.здоровья'!$C$56</c:f>
              <c:numCache>
                <c:formatCode>0.00</c:formatCode>
                <c:ptCount val="1"/>
                <c:pt idx="0">
                  <c:v>89.098250336473754</c:v>
                </c:pt>
              </c:numCache>
            </c:numRef>
          </c:val>
        </c:ser>
        <c:ser>
          <c:idx val="3"/>
          <c:order val="3"/>
          <c:tx>
            <c:strRef>
              <c:f>'4.Гр.здоровья'!$A$57</c:f>
              <c:strCache>
                <c:ptCount val="1"/>
                <c:pt idx="0">
                  <c:v>СОШ №3</c:v>
                </c:pt>
              </c:strCache>
            </c:strRef>
          </c:tx>
          <c:dLbls>
            <c:showVal val="1"/>
          </c:dLbls>
          <c:val>
            <c:numRef>
              <c:f>'4.Гр.здоровья'!$C$57</c:f>
              <c:numCache>
                <c:formatCode>0.00</c:formatCode>
                <c:ptCount val="1"/>
                <c:pt idx="0">
                  <c:v>90.405482581382074</c:v>
                </c:pt>
              </c:numCache>
            </c:numRef>
          </c:val>
        </c:ser>
        <c:ser>
          <c:idx val="4"/>
          <c:order val="4"/>
          <c:tx>
            <c:strRef>
              <c:f>'4.Гр.здоровья'!$A$58</c:f>
              <c:strCache>
                <c:ptCount val="1"/>
                <c:pt idx="0">
                  <c:v>СОШ № 4</c:v>
                </c:pt>
              </c:strCache>
            </c:strRef>
          </c:tx>
          <c:dLbls>
            <c:showVal val="1"/>
          </c:dLbls>
          <c:val>
            <c:numRef>
              <c:f>'4.Гр.здоровья'!$C$58</c:f>
              <c:numCache>
                <c:formatCode>0.00</c:formatCode>
                <c:ptCount val="1"/>
                <c:pt idx="0">
                  <c:v>90.355677154582764</c:v>
                </c:pt>
              </c:numCache>
            </c:numRef>
          </c:val>
        </c:ser>
        <c:ser>
          <c:idx val="5"/>
          <c:order val="5"/>
          <c:tx>
            <c:strRef>
              <c:f>'4.Гр.здоровья'!$A$59</c:f>
              <c:strCache>
                <c:ptCount val="1"/>
                <c:pt idx="0">
                  <c:v>СОШ № 5</c:v>
                </c:pt>
              </c:strCache>
            </c:strRef>
          </c:tx>
          <c:dLbls>
            <c:showVal val="1"/>
          </c:dLbls>
          <c:val>
            <c:numRef>
              <c:f>'4.Гр.здоровья'!$C$59</c:f>
              <c:numCache>
                <c:formatCode>0.00</c:formatCode>
                <c:ptCount val="1"/>
                <c:pt idx="0">
                  <c:v>91.127819548872182</c:v>
                </c:pt>
              </c:numCache>
            </c:numRef>
          </c:val>
        </c:ser>
        <c:ser>
          <c:idx val="6"/>
          <c:order val="6"/>
          <c:tx>
            <c:strRef>
              <c:f>'4.Гр.здоровья'!$A$60</c:f>
              <c:strCache>
                <c:ptCount val="1"/>
                <c:pt idx="0">
                  <c:v>СОШ № 6</c:v>
                </c:pt>
              </c:strCache>
            </c:strRef>
          </c:tx>
          <c:dLbls>
            <c:showVal val="1"/>
          </c:dLbls>
          <c:val>
            <c:numRef>
              <c:f>'4.Гр.здоровья'!$C$60</c:f>
              <c:numCache>
                <c:formatCode>0.00</c:formatCode>
                <c:ptCount val="1"/>
                <c:pt idx="0">
                  <c:v>87.016129032258064</c:v>
                </c:pt>
              </c:numCache>
            </c:numRef>
          </c:val>
        </c:ser>
        <c:ser>
          <c:idx val="7"/>
          <c:order val="7"/>
          <c:tx>
            <c:strRef>
              <c:f>'4.Гр.здоровья'!$A$61</c:f>
              <c:strCache>
                <c:ptCount val="1"/>
                <c:pt idx="0">
                  <c:v>СОШ № 7</c:v>
                </c:pt>
              </c:strCache>
            </c:strRef>
          </c:tx>
          <c:dLbls>
            <c:showVal val="1"/>
          </c:dLbls>
          <c:val>
            <c:numRef>
              <c:f>'4.Гр.здоровья'!$C$61</c:f>
              <c:numCache>
                <c:formatCode>0.00</c:formatCode>
                <c:ptCount val="1"/>
                <c:pt idx="0">
                  <c:v>90.082028337061899</c:v>
                </c:pt>
              </c:numCache>
            </c:numRef>
          </c:val>
        </c:ser>
        <c:ser>
          <c:idx val="8"/>
          <c:order val="8"/>
          <c:tx>
            <c:strRef>
              <c:f>'4.Гр.здоровья'!$A$62</c:f>
              <c:strCache>
                <c:ptCount val="1"/>
                <c:pt idx="0">
                  <c:v>СОШ №8 </c:v>
                </c:pt>
              </c:strCache>
            </c:strRef>
          </c:tx>
          <c:dLbls>
            <c:showVal val="1"/>
          </c:dLbls>
          <c:val>
            <c:numRef>
              <c:f>'4.Гр.здоровья'!$C$62</c:f>
              <c:numCache>
                <c:formatCode>0.00</c:formatCode>
                <c:ptCount val="1"/>
                <c:pt idx="0">
                  <c:v>89.456869009584665</c:v>
                </c:pt>
              </c:numCache>
            </c:numRef>
          </c:val>
        </c:ser>
        <c:dLbls/>
        <c:shape val="box"/>
        <c:axId val="96779648"/>
        <c:axId val="96785536"/>
        <c:axId val="0"/>
      </c:bar3DChart>
      <c:catAx>
        <c:axId val="96779648"/>
        <c:scaling>
          <c:orientation val="minMax"/>
        </c:scaling>
        <c:delete val="1"/>
        <c:axPos val="b"/>
        <c:tickLblPos val="none"/>
        <c:crossAx val="96785536"/>
        <c:crosses val="autoZero"/>
        <c:auto val="1"/>
        <c:lblAlgn val="ctr"/>
        <c:lblOffset val="100"/>
      </c:catAx>
      <c:valAx>
        <c:axId val="96785536"/>
        <c:scaling>
          <c:orientation val="minMax"/>
        </c:scaling>
        <c:axPos val="l"/>
        <c:majorGridlines/>
        <c:numFmt formatCode="0.00" sourceLinked="1"/>
        <c:tickLblPos val="nextTo"/>
        <c:crossAx val="9677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5686789151352"/>
          <c:y val="0.16513123359580084"/>
          <c:w val="0.14829727874052304"/>
          <c:h val="0.71223728871965375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0162631540216361E-2"/>
          <c:y val="5.7361662117910682E-2"/>
          <c:w val="0.69679471140873883"/>
          <c:h val="0.94263833788208962"/>
        </c:manualLayout>
      </c:layout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'6. фор образ'!$N$17:$N$21</c:f>
              <c:strCache>
                <c:ptCount val="5"/>
                <c:pt idx="0">
                  <c:v>ДО</c:v>
                </c:pt>
                <c:pt idx="1">
                  <c:v>ДО, ДОТ</c:v>
                </c:pt>
                <c:pt idx="2">
                  <c:v>ИУП</c:v>
                </c:pt>
                <c:pt idx="3">
                  <c:v>самообразование</c:v>
                </c:pt>
                <c:pt idx="4">
                  <c:v>семейное обучение</c:v>
                </c:pt>
              </c:strCache>
            </c:strRef>
          </c:cat>
          <c:val>
            <c:numRef>
              <c:f>'6. фор образ'!$O$17:$O$21</c:f>
              <c:numCache>
                <c:formatCode>General</c:formatCode>
                <c:ptCount val="5"/>
                <c:pt idx="0">
                  <c:v>19</c:v>
                </c:pt>
                <c:pt idx="1">
                  <c:v>4</c:v>
                </c:pt>
                <c:pt idx="2">
                  <c:v>32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dLbls/>
      </c:pie3DChart>
    </c:plotArea>
    <c:legend>
      <c:legendPos val="r"/>
      <c:layout>
        <c:manualLayout>
          <c:xMode val="edge"/>
          <c:yMode val="edge"/>
          <c:x val="0.68168643171781562"/>
          <c:y val="0.22126458077042796"/>
          <c:w val="0.28599529030833765"/>
          <c:h val="0.55746927870186858"/>
        </c:manualLayout>
      </c:layout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dLbls>
            <c:dLbl>
              <c:idx val="0"/>
              <c:layout>
                <c:manualLayout>
                  <c:x val="-1.2731334408020115E-17"/>
                  <c:y val="-1.388888888888893E-2"/>
                </c:manualLayout>
              </c:layout>
              <c:showVal val="1"/>
            </c:dLbl>
            <c:showVal val="1"/>
          </c:dLbls>
          <c:val>
            <c:numRef>
              <c:f>'6. фор образ'!$O$4:$O$14</c:f>
              <c:numCache>
                <c:formatCode>General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13</c:v>
                </c:pt>
                <c:pt idx="9">
                  <c:v>28</c:v>
                </c:pt>
                <c:pt idx="10">
                  <c:v>7</c:v>
                </c:pt>
              </c:numCache>
            </c:numRef>
          </c:val>
        </c:ser>
        <c:dLbls/>
        <c:shape val="box"/>
        <c:axId val="98172928"/>
        <c:axId val="98174464"/>
        <c:axId val="0"/>
      </c:bar3DChart>
      <c:catAx>
        <c:axId val="98172928"/>
        <c:scaling>
          <c:orientation val="minMax"/>
        </c:scaling>
        <c:axPos val="b"/>
        <c:tickLblPos val="nextTo"/>
        <c:crossAx val="98174464"/>
        <c:crosses val="autoZero"/>
        <c:auto val="1"/>
        <c:lblAlgn val="ctr"/>
        <c:lblOffset val="100"/>
      </c:catAx>
      <c:valAx>
        <c:axId val="98174464"/>
        <c:scaling>
          <c:orientation val="minMax"/>
        </c:scaling>
        <c:axPos val="l"/>
        <c:majorGridlines/>
        <c:numFmt formatCode="General" sourceLinked="1"/>
        <c:tickLblPos val="nextTo"/>
        <c:crossAx val="98172928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</c:dLbl>
            <c:dLbl>
              <c:idx val="8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</c:dLbl>
            <c:spPr>
              <a:noFill/>
            </c:spPr>
            <c:showVal val="1"/>
          </c:dLbls>
          <c:cat>
            <c:strRef>
              <c:f>'7.11кл отл'!$I$13:$I$21</c:f>
              <c:strCache>
                <c:ptCount val="9"/>
                <c:pt idx="0">
                  <c:v>Гимназия 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'7.11кл отл'!$J$13:$J$21</c:f>
              <c:numCache>
                <c:formatCode>0.00</c:formatCode>
                <c:ptCount val="9"/>
                <c:pt idx="0">
                  <c:v>9.5238095238095237</c:v>
                </c:pt>
                <c:pt idx="1">
                  <c:v>8.2191780821917817</c:v>
                </c:pt>
                <c:pt idx="2" formatCode="General">
                  <c:v>0</c:v>
                </c:pt>
                <c:pt idx="3">
                  <c:v>5.7142857142857144</c:v>
                </c:pt>
                <c:pt idx="4">
                  <c:v>5.2631578947368425</c:v>
                </c:pt>
                <c:pt idx="5">
                  <c:v>10.869565217391305</c:v>
                </c:pt>
                <c:pt idx="6">
                  <c:v>7.6923076923076925</c:v>
                </c:pt>
                <c:pt idx="7">
                  <c:v>2.5974025974025974</c:v>
                </c:pt>
                <c:pt idx="8">
                  <c:v>13.846153846153847</c:v>
                </c:pt>
              </c:numCache>
            </c:numRef>
          </c:val>
        </c:ser>
        <c:dLbls/>
        <c:shape val="box"/>
        <c:axId val="98275328"/>
        <c:axId val="98276864"/>
        <c:axId val="0"/>
      </c:bar3DChart>
      <c:catAx>
        <c:axId val="98275328"/>
        <c:scaling>
          <c:orientation val="minMax"/>
        </c:scaling>
        <c:axPos val="b"/>
        <c:tickLblPos val="nextTo"/>
        <c:crossAx val="98276864"/>
        <c:crosses val="autoZero"/>
        <c:auto val="1"/>
        <c:lblAlgn val="ctr"/>
        <c:lblOffset val="100"/>
      </c:catAx>
      <c:valAx>
        <c:axId val="98276864"/>
        <c:scaling>
          <c:orientation val="minMax"/>
        </c:scaling>
        <c:axPos val="l"/>
        <c:majorGridlines/>
        <c:numFmt formatCode="0.00" sourceLinked="1"/>
        <c:tickLblPos val="nextTo"/>
        <c:crossAx val="98275328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'7.11кл отл'!$F$13:$F$21</c:f>
              <c:strCache>
                <c:ptCount val="9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'7.11кл отл'!$G$13:$G$21</c:f>
              <c:numCache>
                <c:formatCode>General</c:formatCode>
                <c:ptCount val="9"/>
                <c:pt idx="0">
                  <c:v>8</c:v>
                </c:pt>
                <c:pt idx="1">
                  <c:v>12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  <c:dLbls/>
        <c:shape val="box"/>
        <c:axId val="98287616"/>
        <c:axId val="98289152"/>
        <c:axId val="0"/>
      </c:bar3DChart>
      <c:catAx>
        <c:axId val="98287616"/>
        <c:scaling>
          <c:orientation val="minMax"/>
        </c:scaling>
        <c:axPos val="b"/>
        <c:tickLblPos val="nextTo"/>
        <c:crossAx val="98289152"/>
        <c:crosses val="autoZero"/>
        <c:auto val="1"/>
        <c:lblAlgn val="ctr"/>
        <c:lblOffset val="100"/>
      </c:catAx>
      <c:valAx>
        <c:axId val="98289152"/>
        <c:scaling>
          <c:orientation val="minMax"/>
        </c:scaling>
        <c:axPos val="l"/>
        <c:majorGridlines/>
        <c:numFmt formatCode="General" sourceLinked="1"/>
        <c:tickLblPos val="nextTo"/>
        <c:crossAx val="98287616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'7. 9 кл'!$F$4:$F$12</c:f>
              <c:strCache>
                <c:ptCount val="9"/>
                <c:pt idx="0">
                  <c:v>Гимназия 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 9 кл'!$G$4:$G$12</c:f>
              <c:numCache>
                <c:formatCode>General</c:formatCode>
                <c:ptCount val="9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</c:numCache>
            </c:numRef>
          </c:val>
        </c:ser>
        <c:dLbls/>
        <c:shape val="box"/>
        <c:axId val="98326016"/>
        <c:axId val="98327552"/>
        <c:axId val="0"/>
      </c:bar3DChart>
      <c:catAx>
        <c:axId val="98326016"/>
        <c:scaling>
          <c:orientation val="minMax"/>
        </c:scaling>
        <c:axPos val="b"/>
        <c:tickLblPos val="nextTo"/>
        <c:crossAx val="98327552"/>
        <c:crosses val="autoZero"/>
        <c:auto val="1"/>
        <c:lblAlgn val="ctr"/>
        <c:lblOffset val="100"/>
      </c:catAx>
      <c:valAx>
        <c:axId val="98327552"/>
        <c:scaling>
          <c:orientation val="minMax"/>
        </c:scaling>
        <c:axPos val="l"/>
        <c:majorGridlines/>
        <c:numFmt formatCode="General" sourceLinked="1"/>
        <c:tickLblPos val="nextTo"/>
        <c:crossAx val="98326016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'7. 9 кл'!$I$4:$I$12</c:f>
              <c:strCache>
                <c:ptCount val="9"/>
                <c:pt idx="0">
                  <c:v>Гимназия 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'7. 9 кл'!$J$4:$J$12</c:f>
              <c:numCache>
                <c:formatCode>0.00</c:formatCode>
                <c:ptCount val="9"/>
                <c:pt idx="0">
                  <c:v>5.9322033898305087</c:v>
                </c:pt>
                <c:pt idx="1">
                  <c:v>2.5316455696202533</c:v>
                </c:pt>
                <c:pt idx="2">
                  <c:v>0</c:v>
                </c:pt>
                <c:pt idx="3">
                  <c:v>2.6490066225165565</c:v>
                </c:pt>
                <c:pt idx="4">
                  <c:v>7</c:v>
                </c:pt>
                <c:pt idx="5">
                  <c:v>4.0404040404040407</c:v>
                </c:pt>
                <c:pt idx="6">
                  <c:v>2.6785714285714284</c:v>
                </c:pt>
                <c:pt idx="7">
                  <c:v>2.8571428571428572</c:v>
                </c:pt>
                <c:pt idx="8">
                  <c:v>4.5454545454545459</c:v>
                </c:pt>
              </c:numCache>
            </c:numRef>
          </c:val>
        </c:ser>
        <c:dLbls/>
        <c:shape val="box"/>
        <c:axId val="98372224"/>
        <c:axId val="98378112"/>
        <c:axId val="0"/>
      </c:bar3DChart>
      <c:catAx>
        <c:axId val="98372224"/>
        <c:scaling>
          <c:orientation val="minMax"/>
        </c:scaling>
        <c:axPos val="b"/>
        <c:tickLblPos val="nextTo"/>
        <c:crossAx val="98378112"/>
        <c:crosses val="autoZero"/>
        <c:auto val="1"/>
        <c:lblAlgn val="ctr"/>
        <c:lblOffset val="100"/>
      </c:catAx>
      <c:valAx>
        <c:axId val="98378112"/>
        <c:scaling>
          <c:orientation val="minMax"/>
        </c:scaling>
        <c:axPos val="l"/>
        <c:majorGridlines/>
        <c:numFmt formatCode="0.00" sourceLinked="1"/>
        <c:tickLblPos val="nextTo"/>
        <c:crossAx val="98372224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'8.Смены'!$G$5</c:f>
              <c:strCache>
                <c:ptCount val="1"/>
                <c:pt idx="0">
                  <c:v>Гимназия</c:v>
                </c:pt>
              </c:strCache>
            </c:strRef>
          </c:tx>
          <c:dLbls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во II полугодии 2018-2019 учебного года</c:v>
                </c:pt>
              </c:strCache>
            </c:strRef>
          </c:cat>
          <c:val>
            <c:numRef>
              <c:f>'8.Смены'!$H$5</c:f>
              <c:numCache>
                <c:formatCode>0.00</c:formatCode>
                <c:ptCount val="1"/>
                <c:pt idx="0">
                  <c:v>39.280125195618155</c:v>
                </c:pt>
              </c:numCache>
            </c:numRef>
          </c:val>
        </c:ser>
        <c:ser>
          <c:idx val="1"/>
          <c:order val="1"/>
          <c:tx>
            <c:strRef>
              <c:f>'8.Смены'!$G$6</c:f>
              <c:strCache>
                <c:ptCount val="1"/>
                <c:pt idx="0">
                  <c:v>СОШ 1</c:v>
                </c:pt>
              </c:strCache>
            </c:strRef>
          </c:tx>
          <c:dLbls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во II полугодии 2018-2019 учебного года</c:v>
                </c:pt>
              </c:strCache>
            </c:strRef>
          </c:cat>
          <c:val>
            <c:numRef>
              <c:f>'8.Смены'!$H$6</c:f>
              <c:numCache>
                <c:formatCode>0.00</c:formatCode>
                <c:ptCount val="1"/>
                <c:pt idx="0">
                  <c:v>48.760330578512395</c:v>
                </c:pt>
              </c:numCache>
            </c:numRef>
          </c:val>
        </c:ser>
        <c:ser>
          <c:idx val="2"/>
          <c:order val="2"/>
          <c:tx>
            <c:strRef>
              <c:f>'8.Смены'!$G$7</c:f>
              <c:strCache>
                <c:ptCount val="1"/>
                <c:pt idx="0">
                  <c:v>СОШ 2</c:v>
                </c:pt>
              </c:strCache>
            </c:strRef>
          </c:tx>
          <c:dLbls>
            <c:dLbl>
              <c:idx val="0"/>
              <c:layout>
                <c:manualLayout>
                  <c:x val="5.5555555555555558E-3"/>
                  <c:y val="-2.3148148148148126E-2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во II полугодии 2018-2019 учебного года</c:v>
                </c:pt>
              </c:strCache>
            </c:strRef>
          </c:cat>
          <c:val>
            <c:numRef>
              <c:f>'8.Смены'!$H$7</c:f>
              <c:numCache>
                <c:formatCode>0.00</c:formatCode>
                <c:ptCount val="1"/>
                <c:pt idx="0">
                  <c:v>45.760430686406458</c:v>
                </c:pt>
              </c:numCache>
            </c:numRef>
          </c:val>
        </c:ser>
        <c:ser>
          <c:idx val="3"/>
          <c:order val="3"/>
          <c:tx>
            <c:strRef>
              <c:f>'8.Смены'!$G$8</c:f>
              <c:strCache>
                <c:ptCount val="1"/>
                <c:pt idx="0">
                  <c:v>СОШ 3</c:v>
                </c:pt>
              </c:strCache>
            </c:strRef>
          </c:tx>
          <c:dLbls>
            <c:dLbl>
              <c:idx val="0"/>
              <c:layout>
                <c:manualLayout>
                  <c:x val="2.7777777777777936E-2"/>
                  <c:y val="-4.1667031204432804E-2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во II полугодии 2018-2019 учебного года</c:v>
                </c:pt>
              </c:strCache>
            </c:strRef>
          </c:cat>
          <c:val>
            <c:numRef>
              <c:f>'8.Смены'!$H$8</c:f>
              <c:numCache>
                <c:formatCode>0.00</c:formatCode>
                <c:ptCount val="1"/>
                <c:pt idx="0">
                  <c:v>44.260422615648203</c:v>
                </c:pt>
              </c:numCache>
            </c:numRef>
          </c:val>
        </c:ser>
        <c:ser>
          <c:idx val="4"/>
          <c:order val="4"/>
          <c:tx>
            <c:strRef>
              <c:f>'8.Смены'!$G$9</c:f>
              <c:strCache>
                <c:ptCount val="1"/>
                <c:pt idx="0">
                  <c:v>СОШ 4</c:v>
                </c:pt>
              </c:strCache>
            </c:strRef>
          </c:tx>
          <c:dLbls>
            <c:dLbl>
              <c:idx val="0"/>
              <c:layout>
                <c:manualLayout>
                  <c:x val="8.3333333333333367E-3"/>
                  <c:y val="6.9444444444444503E-2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во II полугодии 2018-2019 учебного года</c:v>
                </c:pt>
              </c:strCache>
            </c:strRef>
          </c:cat>
          <c:val>
            <c:numRef>
              <c:f>'8.Смены'!$H$9</c:f>
              <c:numCache>
                <c:formatCode>0.00</c:formatCode>
                <c:ptCount val="1"/>
                <c:pt idx="0">
                  <c:v>37.414500683994525</c:v>
                </c:pt>
              </c:numCache>
            </c:numRef>
          </c:val>
        </c:ser>
        <c:ser>
          <c:idx val="5"/>
          <c:order val="5"/>
          <c:tx>
            <c:strRef>
              <c:f>'8.Смены'!$G$10</c:f>
              <c:strCache>
                <c:ptCount val="1"/>
                <c:pt idx="0">
                  <c:v>СОШ 5</c:v>
                </c:pt>
              </c:strCache>
            </c:strRef>
          </c:tx>
          <c:dLbls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во II полугодии 2018-2019 учебного года</c:v>
                </c:pt>
              </c:strCache>
            </c:strRef>
          </c:cat>
          <c:val>
            <c:numRef>
              <c:f>'8.Смены'!$H$10</c:f>
              <c:numCache>
                <c:formatCode>0.00</c:formatCode>
                <c:ptCount val="1"/>
                <c:pt idx="0">
                  <c:v>48.496240601503757</c:v>
                </c:pt>
              </c:numCache>
            </c:numRef>
          </c:val>
        </c:ser>
        <c:ser>
          <c:idx val="6"/>
          <c:order val="6"/>
          <c:tx>
            <c:strRef>
              <c:f>'8.Смены'!$G$11</c:f>
              <c:strCache>
                <c:ptCount val="1"/>
                <c:pt idx="0">
                  <c:v>СОШ 6</c:v>
                </c:pt>
              </c:strCache>
            </c:strRef>
          </c:tx>
          <c:dLbls>
            <c:dLbl>
              <c:idx val="0"/>
              <c:layout>
                <c:manualLayout>
                  <c:x val="1.6666666666666701E-2"/>
                  <c:y val="-9.2592592592593143E-3"/>
                </c:manualLayout>
              </c:layout>
              <c:showVal val="1"/>
            </c:dLbl>
            <c:showVal val="1"/>
          </c:dLbls>
          <c:cat>
            <c:strRef>
              <c:f>'8.Смены'!$A$1:$F$2</c:f>
              <c:strCache>
                <c:ptCount val="1"/>
                <c:pt idx="0">
                  <c:v>8. Распределение учащихся по сменам обучения во II полугодии 2018-2019 учебного года</c:v>
                </c:pt>
              </c:strCache>
            </c:strRef>
          </c:cat>
          <c:val>
            <c:numRef>
              <c:f>'8.Смены'!$H$11</c:f>
              <c:numCache>
                <c:formatCode>0.00</c:formatCode>
                <c:ptCount val="1"/>
                <c:pt idx="0">
                  <c:v>47.258064516129032</c:v>
                </c:pt>
              </c:numCache>
            </c:numRef>
          </c:val>
        </c:ser>
        <c:ser>
          <c:idx val="7"/>
          <c:order val="7"/>
          <c:tx>
            <c:strRef>
              <c:f>'8.Смены'!$G$12</c:f>
              <c:strCache>
                <c:ptCount val="1"/>
                <c:pt idx="0">
                  <c:v>ШС 7</c:v>
                </c:pt>
              </c:strCache>
            </c:strRef>
          </c:tx>
          <c:dLbls>
            <c:showVal val="1"/>
          </c:dLbls>
          <c:val>
            <c:numRef>
              <c:f>'8.Смены'!$H$12</c:f>
              <c:numCache>
                <c:formatCode>0.00</c:formatCode>
                <c:ptCount val="1"/>
                <c:pt idx="0">
                  <c:v>47.427293064876956</c:v>
                </c:pt>
              </c:numCache>
            </c:numRef>
          </c:val>
        </c:ser>
        <c:ser>
          <c:idx val="8"/>
          <c:order val="8"/>
          <c:tx>
            <c:strRef>
              <c:f>'8.Смены'!$G$13</c:f>
              <c:strCache>
                <c:ptCount val="1"/>
                <c:pt idx="0">
                  <c:v>СОШ 8</c:v>
                </c:pt>
              </c:strCache>
            </c:strRef>
          </c:tx>
          <c:dLbls>
            <c:showVal val="1"/>
          </c:dLbls>
          <c:val>
            <c:numRef>
              <c:f>'8.Смены'!$H$13</c:f>
              <c:numCache>
                <c:formatCode>0.00</c:formatCode>
                <c:ptCount val="1"/>
                <c:pt idx="0">
                  <c:v>44.994675186368475</c:v>
                </c:pt>
              </c:numCache>
            </c:numRef>
          </c:val>
        </c:ser>
        <c:ser>
          <c:idx val="9"/>
          <c:order val="9"/>
          <c:tx>
            <c:strRef>
              <c:f>'8.Смены'!$G$14</c:f>
              <c:strCache>
                <c:ptCount val="1"/>
                <c:pt idx="0">
                  <c:v>Всего по МО</c:v>
                </c:pt>
              </c:strCache>
            </c:strRef>
          </c:tx>
          <c:dLbls>
            <c:dLbl>
              <c:idx val="0"/>
              <c:layout>
                <c:manualLayout>
                  <c:x val="6.1111111111111123E-2"/>
                  <c:y val="-9.2592592592592657E-3"/>
                </c:manualLayout>
              </c:layout>
              <c:showVal val="1"/>
            </c:dLbl>
            <c:showVal val="1"/>
          </c:dLbls>
          <c:val>
            <c:numRef>
              <c:f>'8.Смены'!$H$14</c:f>
              <c:numCache>
                <c:formatCode>0.00</c:formatCode>
                <c:ptCount val="1"/>
                <c:pt idx="0">
                  <c:v>44.981440799939399</c:v>
                </c:pt>
              </c:numCache>
            </c:numRef>
          </c:val>
        </c:ser>
        <c:dLbls/>
        <c:shape val="box"/>
        <c:axId val="98528256"/>
        <c:axId val="98538240"/>
        <c:axId val="0"/>
      </c:bar3DChart>
      <c:catAx>
        <c:axId val="98528256"/>
        <c:scaling>
          <c:orientation val="minMax"/>
        </c:scaling>
        <c:delete val="1"/>
        <c:axPos val="b"/>
        <c:tickLblPos val="none"/>
        <c:crossAx val="98538240"/>
        <c:crosses val="autoZero"/>
        <c:auto val="1"/>
        <c:lblAlgn val="ctr"/>
        <c:lblOffset val="100"/>
      </c:catAx>
      <c:valAx>
        <c:axId val="98538240"/>
        <c:scaling>
          <c:orientation val="minMax"/>
        </c:scaling>
        <c:axPos val="l"/>
        <c:majorGridlines/>
        <c:numFmt formatCode="0.00" sourceLinked="1"/>
        <c:tickLblPos val="nextTo"/>
        <c:crossAx val="98528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2470020588743753E-2"/>
          <c:y val="0.13353814379759946"/>
          <c:w val="0.56376443962468892"/>
          <c:h val="0.7547816359020697"/>
        </c:manualLayout>
      </c:layout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5.887040682414714E-2"/>
                  <c:y val="-0.17607684456109704"/>
                </c:manualLayout>
              </c:layout>
              <c:showVal val="1"/>
            </c:dLbl>
            <c:showVal val="1"/>
            <c:showLeaderLines val="1"/>
          </c:dLbls>
          <c:cat>
            <c:strRef>
              <c:f>'8.Смены'!$G$5:$G$13</c:f>
              <c:strCache>
                <c:ptCount val="9"/>
                <c:pt idx="0">
                  <c:v>Гимназия</c:v>
                </c:pt>
                <c:pt idx="1">
                  <c:v>СОШ 1</c:v>
                </c:pt>
                <c:pt idx="2">
                  <c:v>СОШ 2</c:v>
                </c:pt>
                <c:pt idx="3">
                  <c:v>СОШ 3</c:v>
                </c:pt>
                <c:pt idx="4">
                  <c:v>СОШ 4</c:v>
                </c:pt>
                <c:pt idx="5">
                  <c:v>СОШ 5</c:v>
                </c:pt>
                <c:pt idx="6">
                  <c:v>СОШ 6</c:v>
                </c:pt>
                <c:pt idx="7">
                  <c:v>ШС 7</c:v>
                </c:pt>
                <c:pt idx="8">
                  <c:v>СОШ 8</c:v>
                </c:pt>
              </c:strCache>
            </c:strRef>
          </c:cat>
          <c:val>
            <c:numRef>
              <c:f>'8.Смены'!$H$5:$H$13</c:f>
              <c:numCache>
                <c:formatCode>0.00</c:formatCode>
                <c:ptCount val="9"/>
                <c:pt idx="0">
                  <c:v>39.280125195618155</c:v>
                </c:pt>
                <c:pt idx="1">
                  <c:v>48.760330578512395</c:v>
                </c:pt>
                <c:pt idx="2">
                  <c:v>45.760430686406458</c:v>
                </c:pt>
                <c:pt idx="3">
                  <c:v>44.260422615648203</c:v>
                </c:pt>
                <c:pt idx="4">
                  <c:v>37.414500683994525</c:v>
                </c:pt>
                <c:pt idx="5">
                  <c:v>48.496240601503757</c:v>
                </c:pt>
                <c:pt idx="6">
                  <c:v>47.258064516129032</c:v>
                </c:pt>
                <c:pt idx="7">
                  <c:v>47.427293064876956</c:v>
                </c:pt>
                <c:pt idx="8">
                  <c:v>44.994675186368475</c:v>
                </c:pt>
              </c:numCache>
            </c:numRef>
          </c:val>
        </c:ser>
        <c:dLbls/>
      </c:pie3DChart>
    </c:plotArea>
    <c:legend>
      <c:legendPos val="b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Доля обучающихся условно переведённых в следующий класс по</a:t>
            </a:r>
            <a:r>
              <a:rPr lang="ru-RU" sz="1000" baseline="0"/>
              <a:t> итогам 2017-2018 уч. года</a:t>
            </a:r>
            <a:r>
              <a:rPr lang="ru-RU" sz="1000"/>
              <a:t> в разрезе классов </a:t>
            </a:r>
          </a:p>
        </c:rich>
      </c:tx>
      <c:layout>
        <c:manualLayout>
          <c:xMode val="edge"/>
          <c:yMode val="edge"/>
          <c:x val="0.10463076295389639"/>
          <c:y val="0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'2.Условно пер.'!$K$9</c:f>
              <c:strCache>
                <c:ptCount val="1"/>
                <c:pt idx="0">
                  <c:v>доля</c:v>
                </c:pt>
              </c:strCache>
            </c:strRef>
          </c:tx>
          <c:dLbls>
            <c:dLbl>
              <c:idx val="0"/>
              <c:layout>
                <c:manualLayout>
                  <c:x val="8.3333333333333367E-3"/>
                  <c:y val="1.3864820547009059E-2"/>
                </c:manualLayout>
              </c:layout>
              <c:showVal val="1"/>
            </c:dLbl>
            <c:dLbl>
              <c:idx val="1"/>
              <c:layout>
                <c:manualLayout>
                  <c:x val="1.11111111111111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9.2432136980060125E-3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9.2432136980060125E-3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1.3864820547009059E-2"/>
                </c:manualLayout>
              </c:layout>
              <c:showVal val="1"/>
            </c:dLbl>
            <c:dLbl>
              <c:idx val="9"/>
              <c:layout>
                <c:manualLayout>
                  <c:x val="8.3333333333332517E-3"/>
                  <c:y val="1.3864820547009059E-2"/>
                </c:manualLayout>
              </c:layout>
              <c:showVal val="1"/>
            </c:dLbl>
            <c:showVal val="1"/>
          </c:dLbls>
          <c:cat>
            <c:numRef>
              <c:f>'2.Условно пер.'!$L$7:$U$7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'2.Условно пер.'!$L$9:$U$9</c:f>
              <c:numCache>
                <c:formatCode>0.00</c:formatCode>
                <c:ptCount val="10"/>
                <c:pt idx="0">
                  <c:v>5.9031877213695398E-2</c:v>
                </c:pt>
                <c:pt idx="1">
                  <c:v>0.18832391713747645</c:v>
                </c:pt>
                <c:pt idx="2">
                  <c:v>0.7447528774542993</c:v>
                </c:pt>
                <c:pt idx="3">
                  <c:v>0.30372057706909644</c:v>
                </c:pt>
                <c:pt idx="4">
                  <c:v>0</c:v>
                </c:pt>
                <c:pt idx="5">
                  <c:v>0.94711917916337807</c:v>
                </c:pt>
                <c:pt idx="6">
                  <c:v>1.7699115044247788</c:v>
                </c:pt>
                <c:pt idx="7">
                  <c:v>1.9827586206896552</c:v>
                </c:pt>
                <c:pt idx="8">
                  <c:v>2.9467680608365021</c:v>
                </c:pt>
                <c:pt idx="9">
                  <c:v>0</c:v>
                </c:pt>
              </c:numCache>
            </c:numRef>
          </c:val>
        </c:ser>
        <c:dLbls/>
        <c:shape val="box"/>
        <c:axId val="95666176"/>
        <c:axId val="95667712"/>
        <c:axId val="0"/>
      </c:bar3DChart>
      <c:catAx>
        <c:axId val="95666176"/>
        <c:scaling>
          <c:orientation val="minMax"/>
        </c:scaling>
        <c:axPos val="b"/>
        <c:numFmt formatCode="General" sourceLinked="1"/>
        <c:tickLblPos val="nextTo"/>
        <c:crossAx val="95667712"/>
        <c:crosses val="autoZero"/>
        <c:auto val="1"/>
        <c:lblAlgn val="ctr"/>
        <c:lblOffset val="100"/>
      </c:catAx>
      <c:valAx>
        <c:axId val="95667712"/>
        <c:scaling>
          <c:orientation val="minMax"/>
        </c:scaling>
        <c:axPos val="l"/>
        <c:majorGridlines/>
        <c:numFmt formatCode="0.00" sourceLinked="1"/>
        <c:tickLblPos val="nextTo"/>
        <c:crossAx val="95666176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'8.Смены'!$C$3:$D$3</c:f>
              <c:strCache>
                <c:ptCount val="1"/>
                <c:pt idx="0">
                  <c:v>I смена</c:v>
                </c:pt>
              </c:strCache>
            </c:strRef>
          </c:tx>
          <c:dLbls>
            <c:showVal val="1"/>
          </c:dLbls>
          <c:cat>
            <c:strRef>
              <c:f>'8.Смены'!$G$5:$G$14</c:f>
              <c:strCache>
                <c:ptCount val="10"/>
                <c:pt idx="0">
                  <c:v>Гимназия</c:v>
                </c:pt>
                <c:pt idx="1">
                  <c:v>СОШ 1</c:v>
                </c:pt>
                <c:pt idx="2">
                  <c:v>СОШ 2</c:v>
                </c:pt>
                <c:pt idx="3">
                  <c:v>СОШ 3</c:v>
                </c:pt>
                <c:pt idx="4">
                  <c:v>СОШ 4</c:v>
                </c:pt>
                <c:pt idx="5">
                  <c:v>СОШ 5</c:v>
                </c:pt>
                <c:pt idx="6">
                  <c:v>СОШ 6</c:v>
                </c:pt>
                <c:pt idx="7">
                  <c:v>ШС 7</c:v>
                </c:pt>
                <c:pt idx="8">
                  <c:v>СОШ 8</c:v>
                </c:pt>
                <c:pt idx="9">
                  <c:v>Всего по МО</c:v>
                </c:pt>
              </c:strCache>
            </c:strRef>
          </c:cat>
          <c:val>
            <c:numRef>
              <c:f>'8.Смены'!$I$5:$I$14</c:f>
              <c:numCache>
                <c:formatCode>0.00</c:formatCode>
                <c:ptCount val="10"/>
                <c:pt idx="0">
                  <c:v>60.719874804381845</c:v>
                </c:pt>
                <c:pt idx="1">
                  <c:v>51.239669421487605</c:v>
                </c:pt>
                <c:pt idx="2">
                  <c:v>54.239569313593542</c:v>
                </c:pt>
                <c:pt idx="3">
                  <c:v>55.739577384351797</c:v>
                </c:pt>
                <c:pt idx="4">
                  <c:v>62.585499316005475</c:v>
                </c:pt>
                <c:pt idx="5">
                  <c:v>51.503759398496243</c:v>
                </c:pt>
                <c:pt idx="6">
                  <c:v>52.741935483870968</c:v>
                </c:pt>
                <c:pt idx="7">
                  <c:v>52.572706935123044</c:v>
                </c:pt>
                <c:pt idx="8">
                  <c:v>55.005324813631525</c:v>
                </c:pt>
                <c:pt idx="9">
                  <c:v>55.018559200060601</c:v>
                </c:pt>
              </c:numCache>
            </c:numRef>
          </c:val>
        </c:ser>
        <c:ser>
          <c:idx val="1"/>
          <c:order val="1"/>
          <c:tx>
            <c:strRef>
              <c:f>'8.Смены'!$E$3:$F$3</c:f>
              <c:strCache>
                <c:ptCount val="1"/>
                <c:pt idx="0">
                  <c:v>II смена</c:v>
                </c:pt>
              </c:strCache>
            </c:strRef>
          </c:tx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Lbl>
              <c:idx val="5"/>
              <c:showVal val="1"/>
            </c:dLbl>
            <c:dLbl>
              <c:idx val="6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ru-RU"/>
                      <a:t>47,43</a:t>
                    </a:r>
                    <a:endParaRPr lang="en-US"/>
                  </a:p>
                </c:rich>
              </c:tx>
              <c:showVal val="1"/>
            </c:dLbl>
            <c:dLbl>
              <c:idx val="8"/>
              <c:showVal val="1"/>
            </c:dLbl>
            <c:dLbl>
              <c:idx val="9"/>
              <c:showVal val="1"/>
            </c:dLbl>
            <c:delete val="1"/>
          </c:dLbls>
          <c:cat>
            <c:strRef>
              <c:f>'8.Смены'!$G$5:$G$14</c:f>
              <c:strCache>
                <c:ptCount val="10"/>
                <c:pt idx="0">
                  <c:v>Гимназия</c:v>
                </c:pt>
                <c:pt idx="1">
                  <c:v>СОШ 1</c:v>
                </c:pt>
                <c:pt idx="2">
                  <c:v>СОШ 2</c:v>
                </c:pt>
                <c:pt idx="3">
                  <c:v>СОШ 3</c:v>
                </c:pt>
                <c:pt idx="4">
                  <c:v>СОШ 4</c:v>
                </c:pt>
                <c:pt idx="5">
                  <c:v>СОШ 5</c:v>
                </c:pt>
                <c:pt idx="6">
                  <c:v>СОШ 6</c:v>
                </c:pt>
                <c:pt idx="7">
                  <c:v>ШС 7</c:v>
                </c:pt>
                <c:pt idx="8">
                  <c:v>СОШ 8</c:v>
                </c:pt>
                <c:pt idx="9">
                  <c:v>Всего по МО</c:v>
                </c:pt>
              </c:strCache>
            </c:strRef>
          </c:cat>
          <c:val>
            <c:numRef>
              <c:f>'8.Смены'!$J$5:$J$14</c:f>
              <c:numCache>
                <c:formatCode>0.00</c:formatCode>
                <c:ptCount val="10"/>
                <c:pt idx="0">
                  <c:v>44.9225473321859</c:v>
                </c:pt>
                <c:pt idx="1">
                  <c:v>47.894493290143451</c:v>
                </c:pt>
                <c:pt idx="2">
                  <c:v>48.821989528795811</c:v>
                </c:pt>
                <c:pt idx="3">
                  <c:v>46.699669966996701</c:v>
                </c:pt>
                <c:pt idx="4">
                  <c:v>19.45773524720893</c:v>
                </c:pt>
                <c:pt idx="5">
                  <c:v>49.407665505226483</c:v>
                </c:pt>
                <c:pt idx="6">
                  <c:v>54.29718875502008</c:v>
                </c:pt>
                <c:pt idx="7">
                  <c:v>54.29718875502008</c:v>
                </c:pt>
                <c:pt idx="8">
                  <c:v>48.216340621403916</c:v>
                </c:pt>
                <c:pt idx="9">
                  <c:v>45.313984624686881</c:v>
                </c:pt>
              </c:numCache>
            </c:numRef>
          </c:val>
        </c:ser>
        <c:dLbls/>
        <c:overlap val="100"/>
        <c:axId val="98636160"/>
        <c:axId val="98637696"/>
      </c:barChart>
      <c:catAx>
        <c:axId val="98636160"/>
        <c:scaling>
          <c:orientation val="minMax"/>
        </c:scaling>
        <c:axPos val="b"/>
        <c:numFmt formatCode="0.00" sourceLinked="1"/>
        <c:tickLblPos val="nextTo"/>
        <c:crossAx val="98637696"/>
        <c:crosses val="autoZero"/>
        <c:auto val="1"/>
        <c:lblAlgn val="ctr"/>
        <c:lblOffset val="100"/>
      </c:catAx>
      <c:valAx>
        <c:axId val="98637696"/>
        <c:scaling>
          <c:orientation val="minMax"/>
        </c:scaling>
        <c:axPos val="l"/>
        <c:majorGridlines/>
        <c:numFmt formatCode="0.00" sourceLinked="1"/>
        <c:tickLblPos val="nextTo"/>
        <c:crossAx val="986361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4"/>
              <c:layout>
                <c:manualLayout>
                  <c:x val="1.6666666666666698E-2"/>
                  <c:y val="-2.7777777777777877E-2"/>
                </c:manualLayout>
              </c:layout>
              <c:showVal val="1"/>
            </c:dLbl>
            <c:showVal val="1"/>
          </c:dLbls>
          <c:cat>
            <c:strRef>
              <c:f>'9. пов.обуч.прош год '!$K$31:$K$36</c:f>
              <c:strCache>
                <c:ptCount val="6"/>
                <c:pt idx="0">
                  <c:v>сош 2</c:v>
                </c:pt>
                <c:pt idx="1">
                  <c:v>сош 3</c:v>
                </c:pt>
                <c:pt idx="2">
                  <c:v>сош 6</c:v>
                </c:pt>
                <c:pt idx="3">
                  <c:v>сош 8</c:v>
                </c:pt>
                <c:pt idx="4">
                  <c:v>гимназия</c:v>
                </c:pt>
                <c:pt idx="5">
                  <c:v>сош 4</c:v>
                </c:pt>
              </c:strCache>
            </c:strRef>
          </c:cat>
          <c:val>
            <c:numRef>
              <c:f>'9. пов.обуч.прош год '!$L$31:$L$36</c:f>
              <c:numCache>
                <c:formatCode>General</c:formatCode>
                <c:ptCount val="6"/>
                <c:pt idx="0">
                  <c:v>29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dLbls/>
        <c:shape val="box"/>
        <c:axId val="98682368"/>
        <c:axId val="98683904"/>
        <c:axId val="0"/>
      </c:bar3DChart>
      <c:catAx>
        <c:axId val="98682368"/>
        <c:scaling>
          <c:orientation val="minMax"/>
        </c:scaling>
        <c:axPos val="b"/>
        <c:tickLblPos val="nextTo"/>
        <c:crossAx val="98683904"/>
        <c:crosses val="autoZero"/>
        <c:auto val="1"/>
        <c:lblAlgn val="ctr"/>
        <c:lblOffset val="100"/>
      </c:catAx>
      <c:valAx>
        <c:axId val="98683904"/>
        <c:scaling>
          <c:orientation val="minMax"/>
        </c:scaling>
        <c:axPos val="l"/>
        <c:majorGridlines/>
        <c:numFmt formatCode="General" sourceLinked="1"/>
        <c:tickLblPos val="nextTo"/>
        <c:crossAx val="98682368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3333333333333367E-3"/>
                  <c:y val="-4.1666666666666664E-2"/>
                </c:manualLayout>
              </c:layout>
              <c:showVal val="1"/>
            </c:dLbl>
            <c:dLbl>
              <c:idx val="1"/>
              <c:layout>
                <c:manualLayout>
                  <c:x val="1.3888888888888923E-2"/>
                  <c:y val="-4.1666666666666664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</c:dLbls>
          <c:cat>
            <c:strRef>
              <c:f>'9. пов.обуч.прош год '!$J$41:$K$41</c:f>
              <c:strCache>
                <c:ptCount val="2"/>
                <c:pt idx="0">
                  <c:v>сош 5</c:v>
                </c:pt>
                <c:pt idx="1">
                  <c:v>сош 6</c:v>
                </c:pt>
              </c:strCache>
            </c:strRef>
          </c:cat>
          <c:val>
            <c:numRef>
              <c:f>'9. пов.обуч.прош год '!$J$42:$K$42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  <c:dLbls/>
        <c:shape val="box"/>
        <c:axId val="98721792"/>
        <c:axId val="98723328"/>
        <c:axId val="0"/>
      </c:bar3DChart>
      <c:catAx>
        <c:axId val="98721792"/>
        <c:scaling>
          <c:orientation val="minMax"/>
        </c:scaling>
        <c:axPos val="b"/>
        <c:tickLblPos val="nextTo"/>
        <c:crossAx val="98723328"/>
        <c:crosses val="autoZero"/>
        <c:auto val="1"/>
        <c:lblAlgn val="ctr"/>
        <c:lblOffset val="100"/>
      </c:catAx>
      <c:valAx>
        <c:axId val="98723328"/>
        <c:scaling>
          <c:orientation val="minMax"/>
        </c:scaling>
        <c:axPos val="l"/>
        <c:majorGridlines/>
        <c:numFmt formatCode="General" sourceLinked="1"/>
        <c:tickLblPos val="nextTo"/>
        <c:crossAx val="98721792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254396325459318"/>
          <c:y val="2.8252405949256338E-2"/>
          <c:w val="0.89745603674540686"/>
          <c:h val="0.8326195683872849"/>
        </c:manualLayout>
      </c:layout>
      <c:lineChart>
        <c:grouping val="standard"/>
        <c:ser>
          <c:idx val="1"/>
          <c:order val="0"/>
          <c:val>
            <c:numRef>
              <c:f>'9. пов.обуч.прош год '!$N$17:$X$17</c:f>
              <c:numCache>
                <c:formatCode>General</c:formatCode>
                <c:ptCount val="1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/>
        <c:marker val="1"/>
        <c:axId val="98741632"/>
        <c:axId val="98747520"/>
      </c:lineChart>
      <c:catAx>
        <c:axId val="98741632"/>
        <c:scaling>
          <c:orientation val="minMax"/>
        </c:scaling>
        <c:axPos val="b"/>
        <c:tickLblPos val="nextTo"/>
        <c:crossAx val="98747520"/>
        <c:crosses val="autoZero"/>
        <c:auto val="1"/>
        <c:lblAlgn val="ctr"/>
        <c:lblOffset val="100"/>
      </c:catAx>
      <c:valAx>
        <c:axId val="98747520"/>
        <c:scaling>
          <c:orientation val="minMax"/>
        </c:scaling>
        <c:axPos val="l"/>
        <c:majorGridlines/>
        <c:numFmt formatCode="General" sourceLinked="1"/>
        <c:tickLblPos val="nextTo"/>
        <c:crossAx val="98741632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Медалисты!$B$1</c:f>
              <c:strCache>
                <c:ptCount val="1"/>
                <c:pt idx="0">
                  <c:v>Претенденты </c:v>
                </c:pt>
              </c:strCache>
            </c:strRef>
          </c:tx>
          <c:dLbls>
            <c:showVal val="1"/>
          </c:dLbls>
          <c:cat>
            <c:strRef>
              <c:f>Медалисты!$A$2:$A$11</c:f>
              <c:strCache>
                <c:ptCount val="10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Медалисты!$B$2:$B$11</c:f>
              <c:numCache>
                <c:formatCode>General</c:formatCode>
                <c:ptCount val="10"/>
                <c:pt idx="0">
                  <c:v>8</c:v>
                </c:pt>
                <c:pt idx="1">
                  <c:v>12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45</c:v>
                </c:pt>
              </c:numCache>
            </c:numRef>
          </c:val>
        </c:ser>
        <c:ser>
          <c:idx val="1"/>
          <c:order val="1"/>
          <c:tx>
            <c:strRef>
              <c:f>Медалисты!$C$1</c:f>
              <c:strCache>
                <c:ptCount val="1"/>
                <c:pt idx="0">
                  <c:v>Получили медаль</c:v>
                </c:pt>
              </c:strCache>
            </c:strRef>
          </c:tx>
          <c:dLbls>
            <c:showVal val="1"/>
          </c:dLbls>
          <c:cat>
            <c:strRef>
              <c:f>Медалисты!$A$2:$A$11</c:f>
              <c:strCache>
                <c:ptCount val="10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Медалисты!$C$2:$C$11</c:f>
              <c:numCache>
                <c:formatCode>General</c:formatCode>
                <c:ptCount val="10"/>
                <c:pt idx="0">
                  <c:v>7</c:v>
                </c:pt>
                <c:pt idx="1">
                  <c:v>11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dLbls/>
        <c:gapWidth val="75"/>
        <c:shape val="box"/>
        <c:axId val="119412992"/>
        <c:axId val="119422976"/>
        <c:axId val="0"/>
      </c:bar3DChart>
      <c:catAx>
        <c:axId val="119412992"/>
        <c:scaling>
          <c:orientation val="minMax"/>
        </c:scaling>
        <c:axPos val="b"/>
        <c:majorTickMark val="none"/>
        <c:tickLblPos val="nextTo"/>
        <c:crossAx val="119422976"/>
        <c:crosses val="autoZero"/>
        <c:auto val="1"/>
        <c:lblAlgn val="ctr"/>
        <c:lblOffset val="100"/>
      </c:catAx>
      <c:valAx>
        <c:axId val="1194229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941299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Медалисты!$E$13</c:f>
              <c:strCache>
                <c:ptCount val="1"/>
                <c:pt idx="0">
                  <c:v>Претенденты</c:v>
                </c:pt>
              </c:strCache>
            </c:strRef>
          </c:tx>
          <c:cat>
            <c:strRef>
              <c:f>Медалисты!$A$14:$A$23</c:f>
              <c:strCache>
                <c:ptCount val="10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Медалисты!$E$14:$E$23</c:f>
              <c:numCache>
                <c:formatCode>0.00</c:formatCode>
                <c:ptCount val="10"/>
                <c:pt idx="0">
                  <c:v>9.5238095238095237</c:v>
                </c:pt>
                <c:pt idx="1">
                  <c:v>8.2191780821917817</c:v>
                </c:pt>
                <c:pt idx="2">
                  <c:v>0</c:v>
                </c:pt>
                <c:pt idx="3">
                  <c:v>5.7142857142857144</c:v>
                </c:pt>
                <c:pt idx="4">
                  <c:v>5.2631578947368425</c:v>
                </c:pt>
                <c:pt idx="5">
                  <c:v>10.869565217391305</c:v>
                </c:pt>
                <c:pt idx="6">
                  <c:v>7.6923076923076925</c:v>
                </c:pt>
                <c:pt idx="7">
                  <c:v>2.5974025974025974</c:v>
                </c:pt>
                <c:pt idx="8">
                  <c:v>13.846153846153847</c:v>
                </c:pt>
                <c:pt idx="9">
                  <c:v>7.5885328836424959</c:v>
                </c:pt>
              </c:numCache>
            </c:numRef>
          </c:val>
        </c:ser>
        <c:ser>
          <c:idx val="1"/>
          <c:order val="1"/>
          <c:tx>
            <c:strRef>
              <c:f>Медалисты!$F$13</c:f>
              <c:strCache>
                <c:ptCount val="1"/>
                <c:pt idx="0">
                  <c:v>Получили медаль</c:v>
                </c:pt>
              </c:strCache>
            </c:strRef>
          </c:tx>
          <c:cat>
            <c:strRef>
              <c:f>Медалисты!$A$14:$A$23</c:f>
              <c:strCache>
                <c:ptCount val="10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  <c:pt idx="9">
                  <c:v>Всего по МО</c:v>
                </c:pt>
              </c:strCache>
            </c:strRef>
          </c:cat>
          <c:val>
            <c:numRef>
              <c:f>Медалисты!$F$14:$F$23</c:f>
              <c:numCache>
                <c:formatCode>0.00</c:formatCode>
                <c:ptCount val="10"/>
                <c:pt idx="0">
                  <c:v>8.3333333333333339</c:v>
                </c:pt>
                <c:pt idx="1">
                  <c:v>7.5342465753424657</c:v>
                </c:pt>
                <c:pt idx="2">
                  <c:v>0</c:v>
                </c:pt>
                <c:pt idx="3">
                  <c:v>5.7142857142857144</c:v>
                </c:pt>
                <c:pt idx="4">
                  <c:v>0</c:v>
                </c:pt>
                <c:pt idx="5">
                  <c:v>8.695652173913043</c:v>
                </c:pt>
                <c:pt idx="6">
                  <c:v>7.6923076923076925</c:v>
                </c:pt>
                <c:pt idx="7">
                  <c:v>2.5974025974025974</c:v>
                </c:pt>
                <c:pt idx="8">
                  <c:v>9.2307692307692299</c:v>
                </c:pt>
                <c:pt idx="9">
                  <c:v>6.2394603709949408</c:v>
                </c:pt>
              </c:numCache>
            </c:numRef>
          </c:val>
        </c:ser>
        <c:dLbls>
          <c:showVal val="1"/>
        </c:dLbls>
        <c:gapWidth val="75"/>
        <c:shape val="box"/>
        <c:axId val="119440512"/>
        <c:axId val="119442048"/>
        <c:axId val="0"/>
      </c:bar3DChart>
      <c:catAx>
        <c:axId val="119440512"/>
        <c:scaling>
          <c:orientation val="minMax"/>
        </c:scaling>
        <c:axPos val="b"/>
        <c:majorTickMark val="none"/>
        <c:tickLblPos val="nextTo"/>
        <c:crossAx val="119442048"/>
        <c:crosses val="autoZero"/>
        <c:auto val="1"/>
        <c:lblAlgn val="ctr"/>
        <c:lblOffset val="100"/>
      </c:catAx>
      <c:valAx>
        <c:axId val="119442048"/>
        <c:scaling>
          <c:orientation val="minMax"/>
        </c:scaling>
        <c:delete val="1"/>
        <c:axPos val="l"/>
        <c:numFmt formatCode="0.00" sourceLinked="1"/>
        <c:majorTickMark val="none"/>
        <c:tickLblPos val="none"/>
        <c:crossAx val="11944051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Количество  обучащихся 9, 11 классов, «неуспевающих» по итогам  </a:t>
            </a:r>
            <a:r>
              <a:rPr lang="en-US" sz="1800" b="1" i="0" u="none" strike="noStrike" baseline="0">
                <a:effectLst/>
              </a:rPr>
              <a:t>I </a:t>
            </a:r>
            <a:r>
              <a:rPr lang="ru-RU" sz="1800" b="1" i="0" u="none" strike="noStrike" baseline="0">
                <a:effectLst/>
              </a:rPr>
              <a:t>полугодия </a:t>
            </a:r>
            <a:endParaRPr lang="ru-RU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Лист2!$A$6</c:f>
              <c:strCache>
                <c:ptCount val="1"/>
                <c:pt idx="0">
                  <c:v>2017/2018</c:v>
                </c:pt>
              </c:strCache>
            </c:strRef>
          </c:tx>
          <c:cat>
            <c:strRef>
              <c:f>Лист2!$B$5:$C$5</c:f>
              <c:strCache>
                <c:ptCount val="2"/>
                <c:pt idx="0">
                  <c:v>9 кл.</c:v>
                </c:pt>
                <c:pt idx="1">
                  <c:v>11 кл.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26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Лист2!$A$7</c:f>
              <c:strCache>
                <c:ptCount val="1"/>
                <c:pt idx="0">
                  <c:v>2018/2019</c:v>
                </c:pt>
              </c:strCache>
            </c:strRef>
          </c:tx>
          <c:cat>
            <c:strRef>
              <c:f>Лист2!$B$5:$C$5</c:f>
              <c:strCache>
                <c:ptCount val="2"/>
                <c:pt idx="0">
                  <c:v>9 кл.</c:v>
                </c:pt>
                <c:pt idx="1">
                  <c:v>11 кл.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29</c:v>
                </c:pt>
                <c:pt idx="1">
                  <c:v>7</c:v>
                </c:pt>
              </c:numCache>
            </c:numRef>
          </c:val>
        </c:ser>
        <c:dLbls>
          <c:showVal val="1"/>
        </c:dLbls>
        <c:shape val="box"/>
        <c:axId val="119558528"/>
        <c:axId val="119560064"/>
        <c:axId val="0"/>
      </c:bar3DChart>
      <c:catAx>
        <c:axId val="119558528"/>
        <c:scaling>
          <c:orientation val="minMax"/>
        </c:scaling>
        <c:axPos val="b"/>
        <c:majorTickMark val="none"/>
        <c:tickLblPos val="nextTo"/>
        <c:crossAx val="119560064"/>
        <c:crosses val="autoZero"/>
        <c:auto val="1"/>
        <c:lblAlgn val="ctr"/>
        <c:lblOffset val="100"/>
      </c:catAx>
      <c:valAx>
        <c:axId val="1195600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955852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</a:rPr>
              <a:t>Количество  обучащихся 9, 11 классов, «неуспевающих» по итогам  2018-2019 учебного года</a:t>
            </a:r>
            <a:endParaRPr lang="ru-RU">
              <a:effectLst/>
            </a:endParaRP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Лист2!$A$10</c:f>
              <c:strCache>
                <c:ptCount val="1"/>
                <c:pt idx="0">
                  <c:v>2017/2018</c:v>
                </c:pt>
              </c:strCache>
            </c:strRef>
          </c:tx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Val val="1"/>
          </c:dLbls>
          <c:cat>
            <c:strRef>
              <c:f>Лист2!$B$9:$C$9</c:f>
              <c:strCache>
                <c:ptCount val="2"/>
                <c:pt idx="0">
                  <c:v>9 кл.</c:v>
                </c:pt>
                <c:pt idx="1">
                  <c:v>11 кл.</c:v>
                </c:pt>
              </c:strCache>
            </c:strRef>
          </c:cat>
          <c:val>
            <c:numRef>
              <c:f>Лист2!$B$10:$C$10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Лист2!$A$11</c:f>
              <c:strCache>
                <c:ptCount val="1"/>
                <c:pt idx="0">
                  <c:v>2018/2019</c:v>
                </c:pt>
              </c:strCache>
            </c:strRef>
          </c:tx>
          <c:cat>
            <c:strRef>
              <c:f>Лист2!$B$9:$C$9</c:f>
              <c:strCache>
                <c:ptCount val="2"/>
                <c:pt idx="0">
                  <c:v>9 кл.</c:v>
                </c:pt>
                <c:pt idx="1">
                  <c:v>11 кл.</c:v>
                </c:pt>
              </c:strCache>
            </c:strRef>
          </c:cat>
          <c:val>
            <c:numRef>
              <c:f>Лист2!$B$11:$C$11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shape val="box"/>
        <c:axId val="119476992"/>
        <c:axId val="119478528"/>
        <c:axId val="0"/>
      </c:bar3DChart>
      <c:catAx>
        <c:axId val="119476992"/>
        <c:scaling>
          <c:orientation val="minMax"/>
        </c:scaling>
        <c:axPos val="b"/>
        <c:majorTickMark val="none"/>
        <c:tickLblPos val="nextTo"/>
        <c:crossAx val="119478528"/>
        <c:crosses val="autoZero"/>
        <c:auto val="1"/>
        <c:lblAlgn val="ctr"/>
        <c:lblOffset val="100"/>
      </c:catAx>
      <c:valAx>
        <c:axId val="119478528"/>
        <c:scaling>
          <c:orientation val="minMax"/>
        </c:scaling>
        <c:delete val="1"/>
        <c:axPos val="l"/>
        <c:numFmt formatCode="General" sourceLinked="1"/>
        <c:tickLblPos val="none"/>
        <c:crossAx val="11947699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800" b="1" i="0" baseline="0">
                <a:effectLst/>
              </a:rPr>
              <a:t>Количество  обучащихся 9, 11 классов, «неуспевающих» по итогам  2018/2019 уч.года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8266020463112553"/>
          <c:y val="1.8870988027590054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Лист2!$B$13</c:f>
              <c:strCache>
                <c:ptCount val="1"/>
                <c:pt idx="0">
                  <c:v>Кол-во</c:v>
                </c:pt>
              </c:strCache>
            </c:strRef>
          </c:tx>
          <c:cat>
            <c:strRef>
              <c:f>Лист2!$A$14:$A$22</c:f>
              <c:strCache>
                <c:ptCount val="9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Лист2!$B$14:$B$22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box"/>
        <c:axId val="119498240"/>
        <c:axId val="119499776"/>
        <c:axId val="0"/>
      </c:bar3DChart>
      <c:catAx>
        <c:axId val="119498240"/>
        <c:scaling>
          <c:orientation val="minMax"/>
        </c:scaling>
        <c:axPos val="b"/>
        <c:majorTickMark val="none"/>
        <c:tickLblPos val="nextTo"/>
        <c:crossAx val="119499776"/>
        <c:crosses val="autoZero"/>
        <c:auto val="1"/>
        <c:lblAlgn val="ctr"/>
        <c:lblOffset val="100"/>
      </c:catAx>
      <c:valAx>
        <c:axId val="119499776"/>
        <c:scaling>
          <c:orientation val="minMax"/>
        </c:scaling>
        <c:delete val="1"/>
        <c:axPos val="l"/>
        <c:numFmt formatCode="General" sourceLinked="1"/>
        <c:tickLblPos val="none"/>
        <c:crossAx val="1194982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Доля  обучащихся 9, 11 классов, «неуспевающих» по итогам  2018/2019 уч.года</a:t>
            </a:r>
            <a:endParaRPr lang="ru-RU" sz="1200">
              <a:effectLst/>
            </a:endParaRP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Лист2!$A$14:$A$22</c:f>
              <c:strCache>
                <c:ptCount val="9"/>
                <c:pt idx="0">
                  <c:v>Гимназия №1</c:v>
                </c:pt>
                <c:pt idx="1">
                  <c:v>СОШ №1</c:v>
                </c:pt>
                <c:pt idx="2">
                  <c:v>СОШ №2</c:v>
                </c:pt>
                <c:pt idx="3">
                  <c:v>СОШ №3</c:v>
                </c:pt>
                <c:pt idx="4">
                  <c:v>СОШ №4</c:v>
                </c:pt>
                <c:pt idx="5">
                  <c:v>СОШ №5</c:v>
                </c:pt>
                <c:pt idx="6">
                  <c:v>СОШ №6</c:v>
                </c:pt>
                <c:pt idx="7">
                  <c:v>СОШ №7</c:v>
                </c:pt>
                <c:pt idx="8">
                  <c:v>СОШ №8</c:v>
                </c:pt>
              </c:strCache>
            </c:strRef>
          </c:cat>
          <c:val>
            <c:numRef>
              <c:f>Лист2!$C$14:$C$22</c:f>
              <c:numCache>
                <c:formatCode>General</c:formatCode>
                <c:ptCount val="9"/>
                <c:pt idx="0">
                  <c:v>0</c:v>
                </c:pt>
                <c:pt idx="1">
                  <c:v>0.6</c:v>
                </c:pt>
                <c:pt idx="2">
                  <c:v>2.4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0.9</c:v>
                </c:pt>
                <c:pt idx="7">
                  <c:v>2.9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box"/>
        <c:axId val="119536640"/>
        <c:axId val="119612160"/>
        <c:axId val="0"/>
      </c:bar3DChart>
      <c:catAx>
        <c:axId val="119536640"/>
        <c:scaling>
          <c:orientation val="minMax"/>
        </c:scaling>
        <c:axPos val="b"/>
        <c:majorTickMark val="none"/>
        <c:tickLblPos val="nextTo"/>
        <c:crossAx val="119612160"/>
        <c:crosses val="autoZero"/>
        <c:auto val="1"/>
        <c:lblAlgn val="ctr"/>
        <c:lblOffset val="100"/>
      </c:catAx>
      <c:valAx>
        <c:axId val="119612160"/>
        <c:scaling>
          <c:orientation val="minMax"/>
        </c:scaling>
        <c:delete val="1"/>
        <c:axPos val="l"/>
        <c:numFmt formatCode="General" sourceLinked="1"/>
        <c:tickLblPos val="none"/>
        <c:crossAx val="1195366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Доля учащихся</a:t>
            </a:r>
            <a:r>
              <a:rPr lang="ru-RU" sz="1100" baseline="0"/>
              <a:t> условно переведённых по итогам 2017-2018 уч.года в разрезе общеобразовательных организаций</a:t>
            </a:r>
            <a:endParaRPr lang="ru-RU" sz="1100"/>
          </a:p>
        </c:rich>
      </c:tx>
      <c:layout>
        <c:manualLayout>
          <c:xMode val="edge"/>
          <c:yMode val="edge"/>
          <c:x val="0.13619444444444476"/>
          <c:y val="2.777777777777787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доля</c:v>
          </c:tx>
          <c:dLbls>
            <c:dLbl>
              <c:idx val="3"/>
              <c:layout>
                <c:manualLayout>
                  <c:x val="1.6666666666666698E-2"/>
                  <c:y val="-1.3888888888888923E-2"/>
                </c:manualLayout>
              </c:layout>
              <c:showVal val="1"/>
            </c:dLbl>
            <c:dLbl>
              <c:idx val="9"/>
              <c:layout>
                <c:manualLayout>
                  <c:x val="1.1111111111111125E-2"/>
                  <c:y val="9.2592592592592952E-3"/>
                </c:manualLayout>
              </c:layout>
              <c:showVal val="1"/>
            </c:dLbl>
            <c:showVal val="1"/>
          </c:dLbls>
          <c:cat>
            <c:strRef>
              <c:f>'2.Условно пер.'!$L$15:$U$15</c:f>
              <c:strCache>
                <c:ptCount val="10"/>
                <c:pt idx="0">
                  <c:v>СОШ №1</c:v>
                </c:pt>
                <c:pt idx="1">
                  <c:v>СОШ №2</c:v>
                </c:pt>
                <c:pt idx="2">
                  <c:v>СОШ №3</c:v>
                </c:pt>
                <c:pt idx="3">
                  <c:v>СОШ №4</c:v>
                </c:pt>
                <c:pt idx="4">
                  <c:v>СОШ №5</c:v>
                </c:pt>
                <c:pt idx="5">
                  <c:v>СОШ № 6</c:v>
                </c:pt>
                <c:pt idx="6">
                  <c:v>Шк. №7</c:v>
                </c:pt>
                <c:pt idx="7">
                  <c:v>СОШ №8</c:v>
                </c:pt>
                <c:pt idx="8">
                  <c:v>Гимназия №1</c:v>
                </c:pt>
                <c:pt idx="9">
                  <c:v>Всего</c:v>
                </c:pt>
              </c:strCache>
            </c:strRef>
          </c:cat>
          <c:val>
            <c:numRef>
              <c:f>'2.Условно пер.'!$L$17:$U$17</c:f>
              <c:numCache>
                <c:formatCode>0.00</c:formatCode>
                <c:ptCount val="10"/>
                <c:pt idx="0">
                  <c:v>0.55096418732782371</c:v>
                </c:pt>
                <c:pt idx="1">
                  <c:v>0</c:v>
                </c:pt>
                <c:pt idx="2">
                  <c:v>0.51399200456881777</c:v>
                </c:pt>
                <c:pt idx="3">
                  <c:v>1.094391244870041</c:v>
                </c:pt>
                <c:pt idx="4">
                  <c:v>0.22556390977443608</c:v>
                </c:pt>
                <c:pt idx="5">
                  <c:v>2.5</c:v>
                </c:pt>
                <c:pt idx="6">
                  <c:v>1.0439970171513795</c:v>
                </c:pt>
                <c:pt idx="7">
                  <c:v>0.85197018104366351</c:v>
                </c:pt>
                <c:pt idx="8">
                  <c:v>1.0954616588419406</c:v>
                </c:pt>
                <c:pt idx="9">
                  <c:v>0.87114612529353841</c:v>
                </c:pt>
              </c:numCache>
            </c:numRef>
          </c:val>
        </c:ser>
        <c:dLbls/>
        <c:shape val="box"/>
        <c:axId val="95696384"/>
        <c:axId val="95697920"/>
        <c:axId val="0"/>
      </c:bar3DChart>
      <c:catAx>
        <c:axId val="95696384"/>
        <c:scaling>
          <c:orientation val="minMax"/>
        </c:scaling>
        <c:axPos val="b"/>
        <c:tickLblPos val="nextTo"/>
        <c:crossAx val="95697920"/>
        <c:crosses val="autoZero"/>
        <c:auto val="1"/>
        <c:lblAlgn val="ctr"/>
        <c:lblOffset val="100"/>
      </c:catAx>
      <c:valAx>
        <c:axId val="95697920"/>
        <c:scaling>
          <c:orientation val="minMax"/>
        </c:scaling>
        <c:axPos val="l"/>
        <c:majorGridlines/>
        <c:numFmt formatCode="0.00" sourceLinked="1"/>
        <c:tickLblPos val="nextTo"/>
        <c:crossAx val="95696384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0395013123359726E-2"/>
          <c:y val="0.178240740740741"/>
          <c:w val="0.63664195100612586"/>
          <c:h val="0.77314814814814936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5.0590456230457295E-3"/>
                  <c:y val="2.2556239995145722E-2"/>
                </c:manualLayout>
              </c:layout>
              <c:showVal val="1"/>
            </c:dLbl>
            <c:dLbl>
              <c:idx val="1"/>
              <c:layout>
                <c:manualLayout>
                  <c:x val="-0.10803668103220505"/>
                  <c:y val="-0.1968134634617375"/>
                </c:manualLayout>
              </c:layout>
              <c:showVal val="1"/>
            </c:dLbl>
            <c:dLbl>
              <c:idx val="3"/>
              <c:layout>
                <c:manualLayout>
                  <c:x val="9.2694544730868286E-2"/>
                  <c:y val="-6.8328325540442214E-2"/>
                </c:manualLayout>
              </c:layout>
              <c:showVal val="1"/>
            </c:dLbl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  <c:showLeaderLines val="1"/>
          </c:dLbls>
          <c:cat>
            <c:strRef>
              <c:f>'2.Условно пер.'!$L$2:$N$2</c:f>
              <c:strCache>
                <c:ptCount val="3"/>
                <c:pt idx="0">
                  <c:v>успевает</c:v>
                </c:pt>
                <c:pt idx="1">
                  <c:v>выбыл</c:v>
                </c:pt>
                <c:pt idx="2">
                  <c:v>не успевает</c:v>
                </c:pt>
              </c:strCache>
            </c:strRef>
          </c:cat>
          <c:val>
            <c:numRef>
              <c:f>'2.Условно пер.'!$L$3:$N$3</c:f>
              <c:numCache>
                <c:formatCode>General</c:formatCode>
                <c:ptCount val="3"/>
                <c:pt idx="0">
                  <c:v>59</c:v>
                </c:pt>
                <c:pt idx="1">
                  <c:v>9</c:v>
                </c:pt>
                <c:pt idx="2">
                  <c:v>21</c:v>
                </c:pt>
              </c:numCache>
            </c:numRef>
          </c:val>
        </c:ser>
        <c:dLbls/>
      </c:pie3DChart>
    </c:plotArea>
    <c:legend>
      <c:legendPos val="r"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  <c:showLeaderLines val="1"/>
          </c:dLbls>
          <c:cat>
            <c:strRef>
              <c:f>'2.Условно пер.'!$L$26:$L$28</c:f>
              <c:strCache>
                <c:ptCount val="3"/>
                <c:pt idx="0">
                  <c:v>ТПМПК</c:v>
                </c:pt>
                <c:pt idx="1">
                  <c:v>повторное обучение</c:v>
                </c:pt>
                <c:pt idx="2">
                  <c:v>выбыли</c:v>
                </c:pt>
              </c:strCache>
            </c:strRef>
          </c:cat>
          <c:val>
            <c:numRef>
              <c:f>'2.Условно пер.'!$M$26:$M$28</c:f>
              <c:numCache>
                <c:formatCode>General</c:formatCode>
                <c:ptCount val="3"/>
              </c:numCache>
            </c:numRef>
          </c:val>
        </c:ser>
        <c:dLbls/>
      </c:pie3DChart>
    </c:plotArea>
    <c:legend>
      <c:legendPos val="r"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4405074365704292E-2"/>
          <c:y val="4.214129483814541E-2"/>
          <c:w val="0.68284623797025368"/>
          <c:h val="0.706373213764946"/>
        </c:manualLayout>
      </c:layout>
      <c:bar3DChart>
        <c:barDir val="col"/>
        <c:grouping val="clustered"/>
        <c:ser>
          <c:idx val="0"/>
          <c:order val="0"/>
          <c:tx>
            <c:strRef>
              <c:f>'3.Качество'!$U$45</c:f>
              <c:strCache>
                <c:ptCount val="1"/>
                <c:pt idx="0">
                  <c:v>общая успеваемость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'3.Качество'!$T$46:$T$50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'3.Качество'!$U$46:$U$50</c:f>
              <c:numCache>
                <c:formatCode>General</c:formatCode>
                <c:ptCount val="5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</c:numCache>
            </c:numRef>
          </c:val>
        </c:ser>
        <c:ser>
          <c:idx val="1"/>
          <c:order val="1"/>
          <c:tx>
            <c:strRef>
              <c:f>'3.Качество'!$V$45</c:f>
              <c:strCache>
                <c:ptCount val="1"/>
                <c:pt idx="0">
                  <c:v>качественная успеваемость</c:v>
                </c:pt>
              </c:strCache>
            </c:strRef>
          </c:tx>
          <c:dLbls>
            <c:dLbl>
              <c:idx val="0"/>
              <c:layout>
                <c:manualLayout>
                  <c:x val="3.0555555555555582E-2"/>
                  <c:y val="-3.6453776611257095E-7"/>
                </c:manualLayout>
              </c:layout>
              <c:showVal val="1"/>
            </c:dLbl>
            <c:dLbl>
              <c:idx val="1"/>
              <c:layout>
                <c:manualLayout>
                  <c:x val="2.7777777777777877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3.8888888888888945E-2"/>
                  <c:y val="4.6296296296296858E-3"/>
                </c:manualLayout>
              </c:layout>
              <c:showVal val="1"/>
            </c:dLbl>
            <c:dLbl>
              <c:idx val="3"/>
              <c:layout>
                <c:manualLayout>
                  <c:x val="1.9444444444444445E-2"/>
                  <c:y val="9.2592592592592921E-2"/>
                </c:manualLayout>
              </c:layout>
              <c:showVal val="1"/>
            </c:dLbl>
            <c:dLbl>
              <c:idx val="4"/>
              <c:layout>
                <c:manualLayout>
                  <c:x val="8.3333333333333367E-3"/>
                  <c:y val="0.1388888888888889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'3.Качество'!$T$46:$T$50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'3.Качество'!$V$46:$V$50</c:f>
              <c:numCache>
                <c:formatCode>General</c:formatCode>
                <c:ptCount val="5"/>
                <c:pt idx="0">
                  <c:v>49.4</c:v>
                </c:pt>
                <c:pt idx="1">
                  <c:v>49.2</c:v>
                </c:pt>
                <c:pt idx="2">
                  <c:v>49.1</c:v>
                </c:pt>
                <c:pt idx="3">
                  <c:v>49.8</c:v>
                </c:pt>
                <c:pt idx="4">
                  <c:v>50.4</c:v>
                </c:pt>
              </c:numCache>
            </c:numRef>
          </c:val>
        </c:ser>
        <c:ser>
          <c:idx val="2"/>
          <c:order val="2"/>
          <c:tx>
            <c:strRef>
              <c:f>'3.Качество'!$W$45</c:f>
              <c:strCache>
                <c:ptCount val="1"/>
                <c:pt idx="0">
                  <c:v>СОУ</c:v>
                </c:pt>
              </c:strCache>
            </c:strRef>
          </c:tx>
          <c:dLbls>
            <c:dLbl>
              <c:idx val="3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3.6111111111111011E-2"/>
                  <c:y val="4.6296296296296406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'3.Качество'!$T$46:$T$50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'3.Качество'!$W$46:$W$50</c:f>
              <c:numCache>
                <c:formatCode>General</c:formatCode>
                <c:ptCount val="5"/>
                <c:pt idx="2">
                  <c:v>52.3</c:v>
                </c:pt>
                <c:pt idx="3">
                  <c:v>52.6</c:v>
                </c:pt>
                <c:pt idx="4">
                  <c:v>52.8</c:v>
                </c:pt>
              </c:numCache>
            </c:numRef>
          </c:val>
        </c:ser>
        <c:dLbls/>
        <c:shape val="box"/>
        <c:axId val="96390144"/>
        <c:axId val="96277248"/>
        <c:axId val="0"/>
      </c:bar3DChart>
      <c:catAx>
        <c:axId val="96390144"/>
        <c:scaling>
          <c:orientation val="minMax"/>
        </c:scaling>
        <c:axPos val="b"/>
        <c:tickLblPos val="nextTo"/>
        <c:crossAx val="96277248"/>
        <c:crosses val="autoZero"/>
        <c:auto val="1"/>
        <c:lblAlgn val="ctr"/>
        <c:lblOffset val="100"/>
      </c:catAx>
      <c:valAx>
        <c:axId val="96277248"/>
        <c:scaling>
          <c:orientation val="minMax"/>
        </c:scaling>
        <c:axPos val="l"/>
        <c:majorGridlines/>
        <c:numFmt formatCode="General" sourceLinked="1"/>
        <c:tickLblPos val="nextTo"/>
        <c:crossAx val="9639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21741232610299"/>
          <c:y val="0.29051509186351732"/>
          <c:w val="0.19011594869911819"/>
          <c:h val="0.53008092738407764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'3.Качество'!$Q$61</c:f>
              <c:strCache>
                <c:ptCount val="1"/>
                <c:pt idx="0">
                  <c:v>НОО</c:v>
                </c:pt>
              </c:strCache>
            </c:strRef>
          </c:tx>
          <c:dLbls>
            <c:showVal val="1"/>
          </c:dLbls>
          <c:cat>
            <c:numRef>
              <c:f>'3.Качество'!$R$60:$V$60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'3.Качество'!$R$61:$V$61</c:f>
              <c:numCache>
                <c:formatCode>General</c:formatCode>
                <c:ptCount val="5"/>
                <c:pt idx="0">
                  <c:v>64</c:v>
                </c:pt>
                <c:pt idx="1">
                  <c:v>47</c:v>
                </c:pt>
                <c:pt idx="2">
                  <c:v>64.8</c:v>
                </c:pt>
                <c:pt idx="3" formatCode="0.0">
                  <c:v>64.434297311009644</c:v>
                </c:pt>
                <c:pt idx="4" formatCode="0.00">
                  <c:v>64.98</c:v>
                </c:pt>
              </c:numCache>
            </c:numRef>
          </c:val>
        </c:ser>
        <c:ser>
          <c:idx val="1"/>
          <c:order val="1"/>
          <c:tx>
            <c:strRef>
              <c:f>'3.Качество'!$Q$62</c:f>
              <c:strCache>
                <c:ptCount val="1"/>
                <c:pt idx="0">
                  <c:v>ООО</c:v>
                </c:pt>
              </c:strCache>
            </c:strRef>
          </c:tx>
          <c:dLbls>
            <c:showVal val="1"/>
          </c:dLbls>
          <c:cat>
            <c:numRef>
              <c:f>'3.Качество'!$R$60:$V$60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'3.Качество'!$R$62:$V$62</c:f>
              <c:numCache>
                <c:formatCode>General</c:formatCode>
                <c:ptCount val="5"/>
                <c:pt idx="0">
                  <c:v>40.799999999999997</c:v>
                </c:pt>
                <c:pt idx="1">
                  <c:v>40.799999999999997</c:v>
                </c:pt>
                <c:pt idx="2">
                  <c:v>40</c:v>
                </c:pt>
                <c:pt idx="3" formatCode="0.0">
                  <c:v>42.509902772776378</c:v>
                </c:pt>
                <c:pt idx="4" formatCode="0.00">
                  <c:v>42.1</c:v>
                </c:pt>
              </c:numCache>
            </c:numRef>
          </c:val>
        </c:ser>
        <c:ser>
          <c:idx val="2"/>
          <c:order val="2"/>
          <c:tx>
            <c:strRef>
              <c:f>'3.Качество'!$Q$63</c:f>
              <c:strCache>
                <c:ptCount val="1"/>
                <c:pt idx="0">
                  <c:v>СОО</c:v>
                </c:pt>
              </c:strCache>
            </c:strRef>
          </c:tx>
          <c:dLbls>
            <c:showVal val="1"/>
          </c:dLbls>
          <c:cat>
            <c:numRef>
              <c:f>'3.Качество'!$R$60:$V$60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'3.Качество'!$R$63:$V$63</c:f>
              <c:numCache>
                <c:formatCode>General</c:formatCode>
                <c:ptCount val="5"/>
                <c:pt idx="0">
                  <c:v>38.299999999999997</c:v>
                </c:pt>
                <c:pt idx="1">
                  <c:v>39.700000000000003</c:v>
                </c:pt>
                <c:pt idx="2">
                  <c:v>38.5</c:v>
                </c:pt>
                <c:pt idx="3" formatCode="0.0">
                  <c:v>41.590493601462526</c:v>
                </c:pt>
                <c:pt idx="4" formatCode="0.00">
                  <c:v>37.96</c:v>
                </c:pt>
              </c:numCache>
            </c:numRef>
          </c:val>
        </c:ser>
        <c:dLbls/>
        <c:shape val="box"/>
        <c:axId val="96318976"/>
        <c:axId val="96320512"/>
        <c:axId val="0"/>
      </c:bar3DChart>
      <c:catAx>
        <c:axId val="96318976"/>
        <c:scaling>
          <c:orientation val="minMax"/>
        </c:scaling>
        <c:axPos val="b"/>
        <c:numFmt formatCode="General" sourceLinked="1"/>
        <c:tickLblPos val="nextTo"/>
        <c:crossAx val="96320512"/>
        <c:crosses val="autoZero"/>
        <c:auto val="1"/>
        <c:lblAlgn val="ctr"/>
        <c:lblOffset val="100"/>
      </c:catAx>
      <c:valAx>
        <c:axId val="96320512"/>
        <c:scaling>
          <c:orientation val="minMax"/>
        </c:scaling>
        <c:axPos val="l"/>
        <c:majorGridlines/>
        <c:numFmt formatCode="General" sourceLinked="1"/>
        <c:tickLblPos val="nextTo"/>
        <c:crossAx val="963189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'3.Качество'!$Q$61</c:f>
              <c:strCache>
                <c:ptCount val="1"/>
                <c:pt idx="0">
                  <c:v>НОО</c:v>
                </c:pt>
              </c:strCache>
            </c:strRef>
          </c:tx>
          <c:dLbls>
            <c:showVal val="1"/>
          </c:dLbls>
          <c:cat>
            <c:numRef>
              <c:f>'3.Качество'!$R$60:$V$60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'3.Качество'!$R$61:$V$61</c:f>
              <c:numCache>
                <c:formatCode>General</c:formatCode>
                <c:ptCount val="5"/>
                <c:pt idx="0">
                  <c:v>64</c:v>
                </c:pt>
                <c:pt idx="1">
                  <c:v>47</c:v>
                </c:pt>
                <c:pt idx="2">
                  <c:v>64.8</c:v>
                </c:pt>
                <c:pt idx="3" formatCode="0.0">
                  <c:v>64.434297311009644</c:v>
                </c:pt>
                <c:pt idx="4" formatCode="0.00">
                  <c:v>64.98</c:v>
                </c:pt>
              </c:numCache>
            </c:numRef>
          </c:val>
        </c:ser>
        <c:ser>
          <c:idx val="1"/>
          <c:order val="1"/>
          <c:tx>
            <c:strRef>
              <c:f>'3.Качество'!$Q$62</c:f>
              <c:strCache>
                <c:ptCount val="1"/>
                <c:pt idx="0">
                  <c:v>ООО</c:v>
                </c:pt>
              </c:strCache>
            </c:strRef>
          </c:tx>
          <c:dLbls>
            <c:showVal val="1"/>
          </c:dLbls>
          <c:cat>
            <c:numRef>
              <c:f>'3.Качество'!$R$60:$V$60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'3.Качество'!$R$62:$V$62</c:f>
              <c:numCache>
                <c:formatCode>General</c:formatCode>
                <c:ptCount val="5"/>
                <c:pt idx="0">
                  <c:v>40.799999999999997</c:v>
                </c:pt>
                <c:pt idx="1">
                  <c:v>40.799999999999997</c:v>
                </c:pt>
                <c:pt idx="2">
                  <c:v>40</c:v>
                </c:pt>
                <c:pt idx="3" formatCode="0.0">
                  <c:v>42.509902772776378</c:v>
                </c:pt>
                <c:pt idx="4" formatCode="0.00">
                  <c:v>42.1</c:v>
                </c:pt>
              </c:numCache>
            </c:numRef>
          </c:val>
        </c:ser>
        <c:ser>
          <c:idx val="2"/>
          <c:order val="2"/>
          <c:tx>
            <c:strRef>
              <c:f>'3.Качество'!$Q$63</c:f>
              <c:strCache>
                <c:ptCount val="1"/>
                <c:pt idx="0">
                  <c:v>СОО</c:v>
                </c:pt>
              </c:strCache>
            </c:strRef>
          </c:tx>
          <c:dLbls>
            <c:showVal val="1"/>
          </c:dLbls>
          <c:cat>
            <c:numRef>
              <c:f>'3.Качество'!$R$60:$V$60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'3.Качество'!$R$63:$V$63</c:f>
              <c:numCache>
                <c:formatCode>General</c:formatCode>
                <c:ptCount val="5"/>
                <c:pt idx="0">
                  <c:v>38.299999999999997</c:v>
                </c:pt>
                <c:pt idx="1">
                  <c:v>39.700000000000003</c:v>
                </c:pt>
                <c:pt idx="2">
                  <c:v>38.5</c:v>
                </c:pt>
                <c:pt idx="3" formatCode="0.0">
                  <c:v>41.590493601462526</c:v>
                </c:pt>
                <c:pt idx="4" formatCode="0.00">
                  <c:v>37.96</c:v>
                </c:pt>
              </c:numCache>
            </c:numRef>
          </c:val>
        </c:ser>
        <c:dLbls/>
        <c:shape val="box"/>
        <c:axId val="96482816"/>
        <c:axId val="96484352"/>
        <c:axId val="0"/>
      </c:bar3DChart>
      <c:catAx>
        <c:axId val="96482816"/>
        <c:scaling>
          <c:orientation val="minMax"/>
        </c:scaling>
        <c:axPos val="b"/>
        <c:numFmt formatCode="General" sourceLinked="1"/>
        <c:tickLblPos val="nextTo"/>
        <c:crossAx val="96484352"/>
        <c:crosses val="autoZero"/>
        <c:auto val="1"/>
        <c:lblAlgn val="ctr"/>
        <c:lblOffset val="100"/>
      </c:catAx>
      <c:valAx>
        <c:axId val="96484352"/>
        <c:scaling>
          <c:orientation val="minMax"/>
        </c:scaling>
        <c:axPos val="l"/>
        <c:majorGridlines/>
        <c:numFmt formatCode="General" sourceLinked="1"/>
        <c:tickLblPos val="nextTo"/>
        <c:crossAx val="964828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'3.Качество'!$Q$54</c:f>
              <c:strCache>
                <c:ptCount val="1"/>
                <c:pt idx="0">
                  <c:v>НОО</c:v>
                </c:pt>
              </c:strCache>
            </c:strRef>
          </c:tx>
          <c:dLbls>
            <c:showVal val="1"/>
          </c:dLbls>
          <c:cat>
            <c:numRef>
              <c:f>'3.Качество'!$R$53:$V$53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'3.Качество'!$R$54:$V$54</c:f>
              <c:numCache>
                <c:formatCode>General</c:formatCode>
                <c:ptCount val="5"/>
                <c:pt idx="0">
                  <c:v>99.8</c:v>
                </c:pt>
                <c:pt idx="1">
                  <c:v>99.6</c:v>
                </c:pt>
                <c:pt idx="2">
                  <c:v>98.4</c:v>
                </c:pt>
                <c:pt idx="3" formatCode="0.0">
                  <c:v>98.731608320649414</c:v>
                </c:pt>
                <c:pt idx="4" formatCode="0.00">
                  <c:v>98.46</c:v>
                </c:pt>
              </c:numCache>
            </c:numRef>
          </c:val>
        </c:ser>
        <c:ser>
          <c:idx val="1"/>
          <c:order val="1"/>
          <c:tx>
            <c:strRef>
              <c:f>'3.Качество'!$Q$55</c:f>
              <c:strCache>
                <c:ptCount val="1"/>
                <c:pt idx="0">
                  <c:v>ООО</c:v>
                </c:pt>
              </c:strCache>
            </c:strRef>
          </c:tx>
          <c:dLbls>
            <c:showVal val="1"/>
          </c:dLbls>
          <c:cat>
            <c:numRef>
              <c:f>'3.Качество'!$R$53:$V$53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'3.Качество'!$R$55:$V$55</c:f>
              <c:numCache>
                <c:formatCode>General</c:formatCode>
                <c:ptCount val="5"/>
                <c:pt idx="0">
                  <c:v>98.7</c:v>
                </c:pt>
                <c:pt idx="1">
                  <c:v>99.2</c:v>
                </c:pt>
                <c:pt idx="2">
                  <c:v>98.5</c:v>
                </c:pt>
                <c:pt idx="3" formatCode="0.0">
                  <c:v>98.271516024486857</c:v>
                </c:pt>
                <c:pt idx="4" formatCode="0.00">
                  <c:v>97.75</c:v>
                </c:pt>
              </c:numCache>
            </c:numRef>
          </c:val>
        </c:ser>
        <c:ser>
          <c:idx val="2"/>
          <c:order val="2"/>
          <c:tx>
            <c:strRef>
              <c:f>'3.Качество'!$Q$56</c:f>
              <c:strCache>
                <c:ptCount val="1"/>
                <c:pt idx="0">
                  <c:v>СОО</c:v>
                </c:pt>
              </c:strCache>
            </c:strRef>
          </c:tx>
          <c:dLbls>
            <c:showVal val="1"/>
          </c:dLbls>
          <c:cat>
            <c:numRef>
              <c:f>'3.Качество'!$R$53:$V$53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'3.Качество'!$R$56:$V$56</c:f>
              <c:numCache>
                <c:formatCode>General</c:formatCode>
                <c:ptCount val="5"/>
                <c:pt idx="0">
                  <c:v>98.8</c:v>
                </c:pt>
                <c:pt idx="1">
                  <c:v>98.7</c:v>
                </c:pt>
                <c:pt idx="2">
                  <c:v>99.3</c:v>
                </c:pt>
                <c:pt idx="3" formatCode="0.0">
                  <c:v>98.720292504570381</c:v>
                </c:pt>
                <c:pt idx="4" formatCode="0.00">
                  <c:v>98.13</c:v>
                </c:pt>
              </c:numCache>
            </c:numRef>
          </c:val>
        </c:ser>
        <c:dLbls/>
        <c:shape val="box"/>
        <c:axId val="96687616"/>
        <c:axId val="96689152"/>
        <c:axId val="0"/>
      </c:bar3DChart>
      <c:catAx>
        <c:axId val="96687616"/>
        <c:scaling>
          <c:orientation val="minMax"/>
        </c:scaling>
        <c:axPos val="b"/>
        <c:numFmt formatCode="General" sourceLinked="1"/>
        <c:tickLblPos val="nextTo"/>
        <c:crossAx val="96689152"/>
        <c:crosses val="autoZero"/>
        <c:auto val="1"/>
        <c:lblAlgn val="ctr"/>
        <c:lblOffset val="100"/>
      </c:catAx>
      <c:valAx>
        <c:axId val="96689152"/>
        <c:scaling>
          <c:orientation val="minMax"/>
        </c:scaling>
        <c:axPos val="l"/>
        <c:majorGridlines/>
        <c:numFmt formatCode="General" sourceLinked="1"/>
        <c:tickLblPos val="nextTo"/>
        <c:crossAx val="966876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235564</xdr:colOff>
      <xdr:row>28</xdr:row>
      <xdr:rowOff>92178</xdr:rowOff>
    </xdr:from>
    <xdr:to>
      <xdr:col>23</xdr:col>
      <xdr:colOff>555113</xdr:colOff>
      <xdr:row>42</xdr:row>
      <xdr:rowOff>40967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57151</xdr:rowOff>
    </xdr:from>
    <xdr:to>
      <xdr:col>20</xdr:col>
      <xdr:colOff>190500</xdr:colOff>
      <xdr:row>15</xdr:row>
      <xdr:rowOff>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17</xdr:row>
      <xdr:rowOff>100012</xdr:rowOff>
    </xdr:from>
    <xdr:to>
      <xdr:col>21</xdr:col>
      <xdr:colOff>228600</xdr:colOff>
      <xdr:row>31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20</xdr:row>
      <xdr:rowOff>4762</xdr:rowOff>
    </xdr:from>
    <xdr:to>
      <xdr:col>17</xdr:col>
      <xdr:colOff>28575</xdr:colOff>
      <xdr:row>34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400050</xdr:colOff>
      <xdr:row>12</xdr:row>
      <xdr:rowOff>4762</xdr:rowOff>
    </xdr:from>
    <xdr:to>
      <xdr:col>25</xdr:col>
      <xdr:colOff>95250</xdr:colOff>
      <xdr:row>26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295274</xdr:colOff>
      <xdr:row>1</xdr:row>
      <xdr:rowOff>138112</xdr:rowOff>
    </xdr:from>
    <xdr:to>
      <xdr:col>15</xdr:col>
      <xdr:colOff>95249</xdr:colOff>
      <xdr:row>16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495300</xdr:colOff>
      <xdr:row>20</xdr:row>
      <xdr:rowOff>80962</xdr:rowOff>
    </xdr:from>
    <xdr:to>
      <xdr:col>9</xdr:col>
      <xdr:colOff>190500</xdr:colOff>
      <xdr:row>34</xdr:row>
      <xdr:rowOff>157162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531495</xdr:colOff>
      <xdr:row>34</xdr:row>
      <xdr:rowOff>11430</xdr:rowOff>
    </xdr:from>
    <xdr:to>
      <xdr:col>19</xdr:col>
      <xdr:colOff>775335</xdr:colOff>
      <xdr:row>37</xdr:row>
      <xdr:rowOff>1038225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598170</xdr:colOff>
      <xdr:row>18</xdr:row>
      <xdr:rowOff>84771</xdr:rowOff>
    </xdr:from>
    <xdr:to>
      <xdr:col>19</xdr:col>
      <xdr:colOff>472439</xdr:colOff>
      <xdr:row>33</xdr:row>
      <xdr:rowOff>40004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403860</xdr:colOff>
      <xdr:row>0</xdr:row>
      <xdr:rowOff>0</xdr:rowOff>
    </xdr:from>
    <xdr:to>
      <xdr:col>21</xdr:col>
      <xdr:colOff>47624</xdr:colOff>
      <xdr:row>5</xdr:row>
      <xdr:rowOff>129540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512446</xdr:colOff>
      <xdr:row>38</xdr:row>
      <xdr:rowOff>563880</xdr:rowOff>
    </xdr:from>
    <xdr:to>
      <xdr:col>19</xdr:col>
      <xdr:colOff>716281</xdr:colOff>
      <xdr:row>41</xdr:row>
      <xdr:rowOff>682942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557212</xdr:colOff>
      <xdr:row>28</xdr:row>
      <xdr:rowOff>19050</xdr:rowOff>
    </xdr:from>
    <xdr:to>
      <xdr:col>31</xdr:col>
      <xdr:colOff>495300</xdr:colOff>
      <xdr:row>38</xdr:row>
      <xdr:rowOff>704850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123825</xdr:colOff>
      <xdr:row>62</xdr:row>
      <xdr:rowOff>176212</xdr:rowOff>
    </xdr:from>
    <xdr:to>
      <xdr:col>15</xdr:col>
      <xdr:colOff>476250</xdr:colOff>
      <xdr:row>77</xdr:row>
      <xdr:rowOff>61912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185737</xdr:rowOff>
    </xdr:from>
    <xdr:to>
      <xdr:col>8</xdr:col>
      <xdr:colOff>19050</xdr:colOff>
      <xdr:row>77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40</xdr:row>
      <xdr:rowOff>0</xdr:rowOff>
    </xdr:from>
    <xdr:to>
      <xdr:col>31</xdr:col>
      <xdr:colOff>304800</xdr:colOff>
      <xdr:row>51</xdr:row>
      <xdr:rowOff>57150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497417</xdr:colOff>
      <xdr:row>15</xdr:row>
      <xdr:rowOff>157691</xdr:rowOff>
    </xdr:from>
    <xdr:to>
      <xdr:col>18</xdr:col>
      <xdr:colOff>158751</xdr:colOff>
      <xdr:row>31</xdr:row>
      <xdr:rowOff>75141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518583</xdr:colOff>
      <xdr:row>32</xdr:row>
      <xdr:rowOff>178857</xdr:rowOff>
    </xdr:from>
    <xdr:to>
      <xdr:col>18</xdr:col>
      <xdr:colOff>179917</xdr:colOff>
      <xdr:row>51</xdr:row>
      <xdr:rowOff>138640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423333</xdr:colOff>
      <xdr:row>33</xdr:row>
      <xdr:rowOff>21168</xdr:rowOff>
    </xdr:from>
    <xdr:to>
      <xdr:col>17</xdr:col>
      <xdr:colOff>349249</xdr:colOff>
      <xdr:row>34</xdr:row>
      <xdr:rowOff>95250</xdr:rowOff>
    </xdr:to>
    <xdr:sp macro="" textlink="">
      <xdr:nvSpPr>
        <xdr:cNvPr id="4" name="Скругленный прямоугольник 3"/>
        <xdr:cNvSpPr/>
      </xdr:nvSpPr>
      <xdr:spPr>
        <a:xfrm>
          <a:off x="10929408" y="6631518"/>
          <a:ext cx="535516" cy="245532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 b="1"/>
            <a:t>89,77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488043</xdr:colOff>
      <xdr:row>12</xdr:row>
      <xdr:rowOff>147411</xdr:rowOff>
    </xdr:from>
    <xdr:to>
      <xdr:col>26</xdr:col>
      <xdr:colOff>374197</xdr:colOff>
      <xdr:row>25</xdr:row>
      <xdr:rowOff>90715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45357</xdr:colOff>
      <xdr:row>27</xdr:row>
      <xdr:rowOff>45357</xdr:rowOff>
    </xdr:from>
    <xdr:to>
      <xdr:col>25</xdr:col>
      <xdr:colOff>350157</xdr:colOff>
      <xdr:row>39</xdr:row>
      <xdr:rowOff>21318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16</xdr:row>
      <xdr:rowOff>100012</xdr:rowOff>
    </xdr:from>
    <xdr:to>
      <xdr:col>18</xdr:col>
      <xdr:colOff>371475</xdr:colOff>
      <xdr:row>30</xdr:row>
      <xdr:rowOff>176212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304800</xdr:colOff>
      <xdr:row>14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13</xdr:row>
      <xdr:rowOff>52387</xdr:rowOff>
    </xdr:from>
    <xdr:to>
      <xdr:col>11</xdr:col>
      <xdr:colOff>381000</xdr:colOff>
      <xdr:row>31</xdr:row>
      <xdr:rowOff>128587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33</xdr:row>
      <xdr:rowOff>109537</xdr:rowOff>
    </xdr:from>
    <xdr:to>
      <xdr:col>11</xdr:col>
      <xdr:colOff>438150</xdr:colOff>
      <xdr:row>47</xdr:row>
      <xdr:rowOff>185737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80962</xdr:rowOff>
    </xdr:from>
    <xdr:to>
      <xdr:col>5</xdr:col>
      <xdr:colOff>266700</xdr:colOff>
      <xdr:row>29</xdr:row>
      <xdr:rowOff>157162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31</xdr:row>
      <xdr:rowOff>133350</xdr:rowOff>
    </xdr:from>
    <xdr:to>
      <xdr:col>9</xdr:col>
      <xdr:colOff>171450</xdr:colOff>
      <xdr:row>32</xdr:row>
      <xdr:rowOff>180975</xdr:rowOff>
    </xdr:to>
    <xdr:sp macro="" textlink="">
      <xdr:nvSpPr>
        <xdr:cNvPr id="3" name="Скругленный прямоугольник 2"/>
        <xdr:cNvSpPr/>
      </xdr:nvSpPr>
      <xdr:spPr>
        <a:xfrm>
          <a:off x="7239000" y="6086475"/>
          <a:ext cx="561975" cy="23812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100" b="1"/>
            <a:t>45,31</a:t>
          </a:r>
        </a:p>
      </xdr:txBody>
    </xdr:sp>
    <xdr:clientData/>
  </xdr:twoCellAnchor>
  <xdr:twoCellAnchor>
    <xdr:from>
      <xdr:col>5</xdr:col>
      <xdr:colOff>542925</xdr:colOff>
      <xdr:row>15</xdr:row>
      <xdr:rowOff>114300</xdr:rowOff>
    </xdr:from>
    <xdr:to>
      <xdr:col>9</xdr:col>
      <xdr:colOff>457200</xdr:colOff>
      <xdr:row>29</xdr:row>
      <xdr:rowOff>95249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828674</xdr:colOff>
      <xdr:row>31</xdr:row>
      <xdr:rowOff>42861</xdr:rowOff>
    </xdr:from>
    <xdr:to>
      <xdr:col>7</xdr:col>
      <xdr:colOff>266700</xdr:colOff>
      <xdr:row>49</xdr:row>
      <xdr:rowOff>47625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28</xdr:row>
      <xdr:rowOff>71437</xdr:rowOff>
    </xdr:from>
    <xdr:to>
      <xdr:col>20</xdr:col>
      <xdr:colOff>171450</xdr:colOff>
      <xdr:row>39</xdr:row>
      <xdr:rowOff>147637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504825</xdr:colOff>
      <xdr:row>39</xdr:row>
      <xdr:rowOff>290512</xdr:rowOff>
    </xdr:from>
    <xdr:to>
      <xdr:col>18</xdr:col>
      <xdr:colOff>542925</xdr:colOff>
      <xdr:row>44</xdr:row>
      <xdr:rowOff>333375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180975</xdr:colOff>
      <xdr:row>21</xdr:row>
      <xdr:rowOff>185737</xdr:rowOff>
    </xdr:from>
    <xdr:to>
      <xdr:col>21</xdr:col>
      <xdr:colOff>485775</xdr:colOff>
      <xdr:row>32</xdr:row>
      <xdr:rowOff>290512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topLeftCell="A5" zoomScale="93" zoomScaleNormal="93" workbookViewId="0">
      <selection activeCell="O5" sqref="O5:Z43"/>
    </sheetView>
  </sheetViews>
  <sheetFormatPr defaultRowHeight="14.4"/>
  <cols>
    <col min="1" max="1" width="11.44140625" customWidth="1"/>
    <col min="12" max="12" width="11.44140625" customWidth="1"/>
    <col min="15" max="15" width="10.88671875" customWidth="1"/>
    <col min="27" max="27" width="4.44140625" style="164" customWidth="1"/>
    <col min="28" max="28" width="10.33203125" customWidth="1"/>
  </cols>
  <sheetData>
    <row r="1" spans="1:40">
      <c r="A1" s="862" t="s">
        <v>184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</row>
    <row r="2" spans="1:40" ht="15" thickBot="1"/>
    <row r="3" spans="1:40" ht="16.5" customHeight="1" thickBot="1">
      <c r="A3" s="868"/>
      <c r="B3" s="871" t="s">
        <v>64</v>
      </c>
      <c r="C3" s="874" t="s">
        <v>63</v>
      </c>
      <c r="D3" s="877" t="s">
        <v>62</v>
      </c>
      <c r="E3" s="878"/>
      <c r="F3" s="878"/>
      <c r="G3" s="878"/>
      <c r="H3" s="878"/>
      <c r="I3" s="878"/>
      <c r="J3" s="878"/>
      <c r="K3" s="879"/>
      <c r="L3" s="874" t="s">
        <v>191</v>
      </c>
      <c r="AB3" s="862" t="s">
        <v>124</v>
      </c>
      <c r="AC3" s="862"/>
      <c r="AD3" s="862"/>
      <c r="AE3" s="862"/>
      <c r="AF3" s="862"/>
      <c r="AG3" s="862"/>
      <c r="AH3" s="862"/>
      <c r="AI3" s="862"/>
      <c r="AJ3" s="862"/>
      <c r="AK3" s="862"/>
      <c r="AL3" s="862"/>
      <c r="AM3" s="862"/>
    </row>
    <row r="4" spans="1:40" ht="15" customHeight="1" thickBot="1">
      <c r="A4" s="869"/>
      <c r="B4" s="872"/>
      <c r="C4" s="875"/>
      <c r="D4" s="863" t="s">
        <v>61</v>
      </c>
      <c r="E4" s="865" t="s">
        <v>60</v>
      </c>
      <c r="F4" s="866"/>
      <c r="G4" s="866"/>
      <c r="H4" s="866"/>
      <c r="I4" s="866"/>
      <c r="J4" s="866"/>
      <c r="K4" s="867"/>
      <c r="L4" s="875"/>
    </row>
    <row r="5" spans="1:40" ht="33.75" customHeight="1" thickBot="1">
      <c r="A5" s="870"/>
      <c r="B5" s="873"/>
      <c r="C5" s="876"/>
      <c r="D5" s="864"/>
      <c r="E5" s="764" t="s">
        <v>59</v>
      </c>
      <c r="F5" s="764" t="s">
        <v>58</v>
      </c>
      <c r="G5" s="764" t="s">
        <v>57</v>
      </c>
      <c r="H5" s="764" t="s">
        <v>56</v>
      </c>
      <c r="I5" s="764" t="s">
        <v>55</v>
      </c>
      <c r="J5" s="764" t="s">
        <v>66</v>
      </c>
      <c r="K5" s="764" t="s">
        <v>54</v>
      </c>
      <c r="L5" s="876"/>
      <c r="O5" s="208"/>
      <c r="P5" s="209" t="s">
        <v>125</v>
      </c>
      <c r="Q5" s="210" t="s">
        <v>126</v>
      </c>
      <c r="R5" s="210" t="s">
        <v>127</v>
      </c>
      <c r="S5" s="210" t="s">
        <v>59</v>
      </c>
      <c r="T5" s="210" t="s">
        <v>58</v>
      </c>
      <c r="U5" s="210" t="s">
        <v>128</v>
      </c>
      <c r="V5" s="210" t="s">
        <v>129</v>
      </c>
      <c r="W5" s="210" t="s">
        <v>130</v>
      </c>
      <c r="X5" s="210" t="s">
        <v>66</v>
      </c>
      <c r="Y5" s="210" t="s">
        <v>131</v>
      </c>
      <c r="Z5" s="211" t="s">
        <v>132</v>
      </c>
      <c r="AA5" s="212"/>
      <c r="AB5" s="213"/>
      <c r="AC5" s="209" t="s">
        <v>125</v>
      </c>
      <c r="AD5" s="210" t="s">
        <v>126</v>
      </c>
      <c r="AE5" s="210" t="s">
        <v>127</v>
      </c>
      <c r="AF5" s="210" t="s">
        <v>59</v>
      </c>
      <c r="AG5" s="210" t="s">
        <v>58</v>
      </c>
      <c r="AH5" s="210" t="s">
        <v>128</v>
      </c>
      <c r="AI5" s="210" t="s">
        <v>129</v>
      </c>
      <c r="AJ5" s="210" t="s">
        <v>130</v>
      </c>
      <c r="AK5" s="210" t="s">
        <v>66</v>
      </c>
      <c r="AL5" s="210" t="s">
        <v>131</v>
      </c>
      <c r="AM5" s="211" t="s">
        <v>132</v>
      </c>
    </row>
    <row r="6" spans="1:40">
      <c r="A6" s="565" t="s">
        <v>92</v>
      </c>
      <c r="B6" s="704">
        <v>503</v>
      </c>
      <c r="C6" s="704">
        <v>7</v>
      </c>
      <c r="D6" s="704">
        <v>10</v>
      </c>
      <c r="E6" s="704">
        <v>3</v>
      </c>
      <c r="F6" s="704">
        <v>5</v>
      </c>
      <c r="G6" s="704">
        <v>0</v>
      </c>
      <c r="H6" s="704">
        <v>0</v>
      </c>
      <c r="I6" s="704">
        <v>0</v>
      </c>
      <c r="J6" s="704">
        <v>2</v>
      </c>
      <c r="K6" s="704">
        <v>0</v>
      </c>
      <c r="L6" s="704">
        <v>500</v>
      </c>
      <c r="M6" s="216">
        <f>Q6*100/P6</f>
        <v>2.1671826625386998</v>
      </c>
      <c r="N6" s="216">
        <f>R6*100/P6</f>
        <v>3.2507739938080493</v>
      </c>
      <c r="O6" s="508" t="s">
        <v>92</v>
      </c>
      <c r="P6" s="217">
        <f>B6+B16+B26</f>
        <v>1292</v>
      </c>
      <c r="Q6" s="218">
        <f t="shared" ref="Q6:Z14" si="0">C6+C16+C26</f>
        <v>28</v>
      </c>
      <c r="R6" s="218">
        <f>SUM(S6:Y6)</f>
        <v>42</v>
      </c>
      <c r="S6" s="218">
        <f t="shared" si="0"/>
        <v>12</v>
      </c>
      <c r="T6" s="218">
        <f t="shared" si="0"/>
        <v>15</v>
      </c>
      <c r="U6" s="218">
        <f t="shared" si="0"/>
        <v>3</v>
      </c>
      <c r="V6" s="218">
        <f t="shared" si="0"/>
        <v>0</v>
      </c>
      <c r="W6" s="218">
        <f t="shared" si="0"/>
        <v>0</v>
      </c>
      <c r="X6" s="218">
        <f t="shared" si="0"/>
        <v>8</v>
      </c>
      <c r="Y6" s="218">
        <f t="shared" si="0"/>
        <v>4</v>
      </c>
      <c r="Z6" s="218">
        <f t="shared" si="0"/>
        <v>1278</v>
      </c>
      <c r="AA6" s="219"/>
      <c r="AB6" s="220" t="s">
        <v>92</v>
      </c>
      <c r="AC6" s="217"/>
      <c r="AD6" s="218"/>
      <c r="AE6" s="218"/>
      <c r="AF6" s="218"/>
      <c r="AG6" s="218"/>
      <c r="AH6" s="218"/>
      <c r="AI6" s="218"/>
      <c r="AJ6" s="218"/>
      <c r="AK6" s="218"/>
      <c r="AL6" s="218"/>
      <c r="AM6" s="218"/>
    </row>
    <row r="7" spans="1:40">
      <c r="A7" s="547" t="s">
        <v>91</v>
      </c>
      <c r="B7" s="771">
        <v>902</v>
      </c>
      <c r="C7" s="771">
        <v>22</v>
      </c>
      <c r="D7" s="771">
        <v>20</v>
      </c>
      <c r="E7" s="771">
        <v>12</v>
      </c>
      <c r="F7" s="771">
        <v>3</v>
      </c>
      <c r="G7" s="771">
        <v>0</v>
      </c>
      <c r="H7" s="771">
        <v>0</v>
      </c>
      <c r="I7" s="771">
        <v>0</v>
      </c>
      <c r="J7" s="771">
        <v>5</v>
      </c>
      <c r="K7" s="708">
        <v>0</v>
      </c>
      <c r="L7" s="708">
        <v>904</v>
      </c>
      <c r="M7" s="216">
        <f t="shared" ref="M7:M15" si="1">Q7*100/P7</f>
        <v>3.1135531135531136</v>
      </c>
      <c r="N7" s="216">
        <f t="shared" ref="N7:N15" si="2">R7*100/P7</f>
        <v>3.3882783882783882</v>
      </c>
      <c r="O7" s="509" t="s">
        <v>91</v>
      </c>
      <c r="P7" s="223">
        <f t="shared" ref="P7:P14" si="3">B7+B17+B27</f>
        <v>2184</v>
      </c>
      <c r="Q7" s="4">
        <f t="shared" si="0"/>
        <v>68</v>
      </c>
      <c r="R7" s="4">
        <f t="shared" ref="R7:R14" si="4">SUM(S7:Y7)</f>
        <v>74</v>
      </c>
      <c r="S7" s="4">
        <f t="shared" si="0"/>
        <v>30</v>
      </c>
      <c r="T7" s="4">
        <f t="shared" si="0"/>
        <v>13</v>
      </c>
      <c r="U7" s="4">
        <f t="shared" si="0"/>
        <v>2</v>
      </c>
      <c r="V7" s="4">
        <f t="shared" si="0"/>
        <v>0</v>
      </c>
      <c r="W7" s="4">
        <f t="shared" si="0"/>
        <v>0</v>
      </c>
      <c r="X7" s="4">
        <f t="shared" si="0"/>
        <v>27</v>
      </c>
      <c r="Y7" s="4">
        <f t="shared" si="0"/>
        <v>2</v>
      </c>
      <c r="Z7" s="4">
        <f t="shared" si="0"/>
        <v>2178</v>
      </c>
      <c r="AB7" s="224" t="s">
        <v>91</v>
      </c>
      <c r="AC7" s="223"/>
      <c r="AD7" s="4"/>
      <c r="AE7" s="4"/>
      <c r="AF7" s="4"/>
      <c r="AG7" s="4"/>
      <c r="AH7" s="4"/>
      <c r="AI7" s="4"/>
      <c r="AJ7" s="4"/>
      <c r="AK7" s="4"/>
      <c r="AL7" s="4"/>
      <c r="AM7" s="218"/>
    </row>
    <row r="8" spans="1:40">
      <c r="A8" s="547" t="s">
        <v>90</v>
      </c>
      <c r="B8" s="826">
        <v>353</v>
      </c>
      <c r="C8" s="777">
        <v>14</v>
      </c>
      <c r="D8" s="777">
        <v>20</v>
      </c>
      <c r="E8" s="777">
        <v>10</v>
      </c>
      <c r="F8" s="777">
        <v>4</v>
      </c>
      <c r="G8" s="777">
        <v>0</v>
      </c>
      <c r="H8" s="777">
        <v>0</v>
      </c>
      <c r="I8" s="777">
        <v>0</v>
      </c>
      <c r="J8" s="777">
        <v>5</v>
      </c>
      <c r="K8" s="777">
        <v>1</v>
      </c>
      <c r="L8" s="826">
        <v>347</v>
      </c>
      <c r="M8" s="216">
        <f t="shared" si="1"/>
        <v>5.9431524547803614</v>
      </c>
      <c r="N8" s="505">
        <f t="shared" si="2"/>
        <v>9.9483204134366918</v>
      </c>
      <c r="O8" s="509" t="s">
        <v>90</v>
      </c>
      <c r="P8" s="223">
        <f t="shared" si="3"/>
        <v>774</v>
      </c>
      <c r="Q8" s="4">
        <f t="shared" si="0"/>
        <v>46</v>
      </c>
      <c r="R8" s="4">
        <f t="shared" si="4"/>
        <v>77</v>
      </c>
      <c r="S8" s="4">
        <f t="shared" si="0"/>
        <v>28</v>
      </c>
      <c r="T8" s="4">
        <f t="shared" si="0"/>
        <v>7</v>
      </c>
      <c r="U8" s="4">
        <f t="shared" si="0"/>
        <v>30</v>
      </c>
      <c r="V8" s="4">
        <f t="shared" si="0"/>
        <v>0</v>
      </c>
      <c r="W8" s="4">
        <f t="shared" si="0"/>
        <v>0</v>
      </c>
      <c r="X8" s="4">
        <f t="shared" si="0"/>
        <v>8</v>
      </c>
      <c r="Y8" s="4">
        <f t="shared" si="0"/>
        <v>4</v>
      </c>
      <c r="Z8" s="4">
        <f t="shared" si="0"/>
        <v>743</v>
      </c>
      <c r="AB8" s="224" t="s">
        <v>90</v>
      </c>
      <c r="AC8" s="223"/>
      <c r="AD8" s="4"/>
      <c r="AE8" s="4"/>
      <c r="AF8" s="4"/>
      <c r="AG8" s="4"/>
      <c r="AH8" s="4"/>
      <c r="AI8" s="4"/>
      <c r="AJ8" s="4"/>
      <c r="AK8" s="4"/>
      <c r="AL8" s="4"/>
      <c r="AM8" s="218"/>
    </row>
    <row r="9" spans="1:40">
      <c r="A9" s="563" t="s">
        <v>89</v>
      </c>
      <c r="B9" s="705">
        <v>776</v>
      </c>
      <c r="C9" s="705">
        <v>23</v>
      </c>
      <c r="D9" s="705">
        <v>20</v>
      </c>
      <c r="E9" s="705">
        <v>11</v>
      </c>
      <c r="F9" s="705">
        <v>5</v>
      </c>
      <c r="G9" s="705">
        <v>0</v>
      </c>
      <c r="H9" s="705">
        <v>0</v>
      </c>
      <c r="I9" s="705">
        <v>0</v>
      </c>
      <c r="J9" s="705">
        <v>4</v>
      </c>
      <c r="K9" s="705">
        <v>0</v>
      </c>
      <c r="L9" s="705">
        <v>779</v>
      </c>
      <c r="M9" s="216">
        <f t="shared" si="1"/>
        <v>2.9159519725557463</v>
      </c>
      <c r="N9" s="216">
        <f t="shared" si="2"/>
        <v>2.801600914808462</v>
      </c>
      <c r="O9" s="510" t="s">
        <v>89</v>
      </c>
      <c r="P9" s="227">
        <f t="shared" si="3"/>
        <v>1749</v>
      </c>
      <c r="Q9" s="228">
        <f t="shared" si="0"/>
        <v>51</v>
      </c>
      <c r="R9" s="228">
        <f t="shared" si="4"/>
        <v>49</v>
      </c>
      <c r="S9" s="228">
        <f t="shared" si="0"/>
        <v>28</v>
      </c>
      <c r="T9" s="228">
        <f t="shared" si="0"/>
        <v>14</v>
      </c>
      <c r="U9" s="228">
        <f t="shared" si="0"/>
        <v>1</v>
      </c>
      <c r="V9" s="228">
        <f t="shared" si="0"/>
        <v>0</v>
      </c>
      <c r="W9" s="228">
        <f t="shared" si="0"/>
        <v>0</v>
      </c>
      <c r="X9" s="228">
        <f t="shared" si="0"/>
        <v>6</v>
      </c>
      <c r="Y9" s="228">
        <f t="shared" si="0"/>
        <v>0</v>
      </c>
      <c r="Z9" s="228">
        <f t="shared" si="0"/>
        <v>1751</v>
      </c>
      <c r="AB9" s="224" t="s">
        <v>89</v>
      </c>
      <c r="AC9" s="223"/>
      <c r="AD9" s="4"/>
      <c r="AE9" s="4"/>
      <c r="AF9" s="4"/>
      <c r="AG9" s="4"/>
      <c r="AH9" s="4"/>
      <c r="AI9" s="4"/>
      <c r="AJ9" s="4"/>
      <c r="AK9" s="4"/>
      <c r="AL9" s="4"/>
      <c r="AM9" s="218"/>
    </row>
    <row r="10" spans="1:40">
      <c r="A10" s="547" t="s">
        <v>88</v>
      </c>
      <c r="B10" s="763">
        <v>769</v>
      </c>
      <c r="C10" s="763">
        <v>18</v>
      </c>
      <c r="D10" s="763">
        <v>20</v>
      </c>
      <c r="E10" s="763">
        <v>11</v>
      </c>
      <c r="F10" s="763">
        <v>3</v>
      </c>
      <c r="G10" s="763">
        <v>0</v>
      </c>
      <c r="H10" s="763">
        <v>0</v>
      </c>
      <c r="I10" s="763">
        <v>0</v>
      </c>
      <c r="J10" s="763">
        <v>5</v>
      </c>
      <c r="K10" s="763">
        <v>1</v>
      </c>
      <c r="L10" s="763">
        <v>767</v>
      </c>
      <c r="M10" s="216">
        <f t="shared" si="1"/>
        <v>3.884795713328868</v>
      </c>
      <c r="N10" s="216">
        <f t="shared" si="2"/>
        <v>5.9611520428667113</v>
      </c>
      <c r="O10" s="509" t="s">
        <v>88</v>
      </c>
      <c r="P10" s="223">
        <f t="shared" si="3"/>
        <v>1493</v>
      </c>
      <c r="Q10" s="4">
        <f t="shared" si="0"/>
        <v>58</v>
      </c>
      <c r="R10" s="4">
        <f t="shared" si="4"/>
        <v>89</v>
      </c>
      <c r="S10" s="4">
        <f t="shared" si="0"/>
        <v>34</v>
      </c>
      <c r="T10" s="4">
        <f t="shared" si="0"/>
        <v>13</v>
      </c>
      <c r="U10" s="4">
        <f t="shared" si="0"/>
        <v>9</v>
      </c>
      <c r="V10" s="4">
        <f t="shared" si="0"/>
        <v>1</v>
      </c>
      <c r="W10" s="4">
        <f t="shared" si="0"/>
        <v>0</v>
      </c>
      <c r="X10" s="4">
        <f t="shared" si="0"/>
        <v>13</v>
      </c>
      <c r="Y10" s="4">
        <f t="shared" si="0"/>
        <v>19</v>
      </c>
      <c r="Z10" s="4">
        <f t="shared" si="0"/>
        <v>1462</v>
      </c>
      <c r="AB10" s="224" t="s">
        <v>88</v>
      </c>
      <c r="AC10" s="223"/>
      <c r="AD10" s="4"/>
      <c r="AE10" s="4"/>
      <c r="AF10" s="4"/>
      <c r="AG10" s="4"/>
      <c r="AH10" s="4"/>
      <c r="AI10" s="4"/>
      <c r="AJ10" s="4"/>
      <c r="AK10" s="4"/>
      <c r="AL10" s="4"/>
      <c r="AM10" s="218"/>
    </row>
    <row r="11" spans="1:40">
      <c r="A11" s="596" t="s">
        <v>87</v>
      </c>
      <c r="B11" s="705">
        <v>581</v>
      </c>
      <c r="C11" s="705">
        <v>34</v>
      </c>
      <c r="D11" s="705">
        <v>24</v>
      </c>
      <c r="E11" s="705">
        <v>15</v>
      </c>
      <c r="F11" s="705">
        <v>7</v>
      </c>
      <c r="G11" s="705">
        <v>0</v>
      </c>
      <c r="H11" s="705">
        <v>0</v>
      </c>
      <c r="I11" s="705">
        <v>0</v>
      </c>
      <c r="J11" s="705">
        <v>1</v>
      </c>
      <c r="K11" s="705">
        <v>1</v>
      </c>
      <c r="L11" s="705">
        <v>591</v>
      </c>
      <c r="M11" s="216">
        <f t="shared" si="1"/>
        <v>4.9512378094523628</v>
      </c>
      <c r="N11" s="216">
        <f t="shared" si="2"/>
        <v>5.1762940735183793</v>
      </c>
      <c r="O11" s="509" t="s">
        <v>87</v>
      </c>
      <c r="P11" s="223">
        <f t="shared" si="3"/>
        <v>1333</v>
      </c>
      <c r="Q11" s="4">
        <f t="shared" si="0"/>
        <v>66</v>
      </c>
      <c r="R11" s="4">
        <f t="shared" si="4"/>
        <v>69</v>
      </c>
      <c r="S11" s="4">
        <f t="shared" si="0"/>
        <v>33</v>
      </c>
      <c r="T11" s="4">
        <f t="shared" si="0"/>
        <v>13</v>
      </c>
      <c r="U11" s="4">
        <f t="shared" si="0"/>
        <v>12</v>
      </c>
      <c r="V11" s="4">
        <f t="shared" si="0"/>
        <v>2</v>
      </c>
      <c r="W11" s="4">
        <f t="shared" si="0"/>
        <v>0</v>
      </c>
      <c r="X11" s="4">
        <f t="shared" si="0"/>
        <v>6</v>
      </c>
      <c r="Y11" s="4">
        <f t="shared" si="0"/>
        <v>3</v>
      </c>
      <c r="Z11" s="4">
        <f t="shared" si="0"/>
        <v>1330</v>
      </c>
      <c r="AB11" s="224" t="s">
        <v>87</v>
      </c>
      <c r="AC11" s="223"/>
      <c r="AD11" s="4"/>
      <c r="AE11" s="4"/>
      <c r="AF11" s="4"/>
      <c r="AG11" s="4"/>
      <c r="AH11" s="4"/>
      <c r="AI11" s="4"/>
      <c r="AJ11" s="4"/>
      <c r="AK11" s="4"/>
      <c r="AL11" s="4"/>
      <c r="AM11" s="218"/>
    </row>
    <row r="12" spans="1:40">
      <c r="A12" s="563" t="s">
        <v>86</v>
      </c>
      <c r="B12" s="827">
        <v>590</v>
      </c>
      <c r="C12" s="770">
        <v>67</v>
      </c>
      <c r="D12" s="770">
        <v>72</v>
      </c>
      <c r="E12" s="770">
        <v>53</v>
      </c>
      <c r="F12" s="770">
        <v>8</v>
      </c>
      <c r="G12" s="770">
        <v>0</v>
      </c>
      <c r="H12" s="770">
        <v>0</v>
      </c>
      <c r="I12" s="770">
        <v>0</v>
      </c>
      <c r="J12" s="770">
        <v>11</v>
      </c>
      <c r="K12" s="715">
        <v>0</v>
      </c>
      <c r="L12" s="831">
        <v>585</v>
      </c>
      <c r="M12" s="216">
        <f t="shared" si="1"/>
        <v>7.9937304075235112</v>
      </c>
      <c r="N12" s="216">
        <f t="shared" si="2"/>
        <v>10.579937304075235</v>
      </c>
      <c r="O12" s="509" t="s">
        <v>86</v>
      </c>
      <c r="P12" s="506">
        <f t="shared" si="3"/>
        <v>1276</v>
      </c>
      <c r="Q12" s="4">
        <f t="shared" si="0"/>
        <v>102</v>
      </c>
      <c r="R12" s="4">
        <f t="shared" si="4"/>
        <v>135</v>
      </c>
      <c r="S12" s="4">
        <f t="shared" si="0"/>
        <v>76</v>
      </c>
      <c r="T12" s="4">
        <f t="shared" si="0"/>
        <v>10</v>
      </c>
      <c r="U12" s="230">
        <f t="shared" si="0"/>
        <v>16</v>
      </c>
      <c r="V12" s="4">
        <f t="shared" si="0"/>
        <v>1</v>
      </c>
      <c r="W12" s="4">
        <f t="shared" si="0"/>
        <v>2</v>
      </c>
      <c r="X12" s="4">
        <f t="shared" si="0"/>
        <v>29</v>
      </c>
      <c r="Y12" s="4">
        <f t="shared" si="0"/>
        <v>1</v>
      </c>
      <c r="Z12" s="4">
        <f t="shared" si="0"/>
        <v>1240</v>
      </c>
      <c r="AA12" s="511"/>
      <c r="AB12" s="224" t="s">
        <v>86</v>
      </c>
      <c r="AC12" s="229"/>
      <c r="AD12" s="4"/>
      <c r="AE12" s="4"/>
      <c r="AF12" s="4"/>
      <c r="AG12" s="4"/>
      <c r="AH12" s="4"/>
      <c r="AI12" s="4"/>
      <c r="AJ12" s="4"/>
      <c r="AK12" s="4"/>
      <c r="AL12" s="4"/>
      <c r="AM12" s="218"/>
      <c r="AN12" s="231"/>
    </row>
    <row r="13" spans="1:40">
      <c r="A13" s="563" t="s">
        <v>194</v>
      </c>
      <c r="B13" s="706">
        <v>740</v>
      </c>
      <c r="C13" s="706">
        <v>14</v>
      </c>
      <c r="D13" s="706">
        <v>19</v>
      </c>
      <c r="E13" s="706">
        <v>10</v>
      </c>
      <c r="F13" s="706">
        <v>5</v>
      </c>
      <c r="G13" s="706">
        <v>0</v>
      </c>
      <c r="H13" s="706">
        <v>0</v>
      </c>
      <c r="I13" s="706">
        <v>0</v>
      </c>
      <c r="J13" s="706">
        <v>4</v>
      </c>
      <c r="K13" s="710">
        <v>0</v>
      </c>
      <c r="L13" s="710">
        <v>735</v>
      </c>
      <c r="M13" s="216">
        <f t="shared" si="1"/>
        <v>3.2281731474688189</v>
      </c>
      <c r="N13" s="216">
        <f t="shared" si="2"/>
        <v>4.8422597212032281</v>
      </c>
      <c r="O13" s="509" t="s">
        <v>194</v>
      </c>
      <c r="P13" s="223">
        <f t="shared" si="3"/>
        <v>1363</v>
      </c>
      <c r="Q13" s="4">
        <f t="shared" si="0"/>
        <v>44</v>
      </c>
      <c r="R13" s="4">
        <f t="shared" si="4"/>
        <v>66</v>
      </c>
      <c r="S13" s="4">
        <f t="shared" si="0"/>
        <v>23</v>
      </c>
      <c r="T13" s="4">
        <f t="shared" si="0"/>
        <v>10</v>
      </c>
      <c r="U13" s="4">
        <f t="shared" si="0"/>
        <v>2</v>
      </c>
      <c r="V13" s="4">
        <f t="shared" si="0"/>
        <v>1</v>
      </c>
      <c r="W13" s="4">
        <f t="shared" si="0"/>
        <v>1</v>
      </c>
      <c r="X13" s="4">
        <f t="shared" si="0"/>
        <v>16</v>
      </c>
      <c r="Y13" s="4">
        <f t="shared" si="0"/>
        <v>13</v>
      </c>
      <c r="Z13" s="4">
        <f t="shared" si="0"/>
        <v>1341</v>
      </c>
      <c r="AB13" s="224" t="s">
        <v>194</v>
      </c>
      <c r="AC13" s="223"/>
      <c r="AD13" s="4"/>
      <c r="AE13" s="4"/>
      <c r="AF13" s="4"/>
      <c r="AG13" s="4"/>
      <c r="AH13" s="4"/>
      <c r="AI13" s="4"/>
      <c r="AJ13" s="4"/>
      <c r="AK13" s="4"/>
      <c r="AL13" s="4"/>
      <c r="AM13" s="218"/>
    </row>
    <row r="14" spans="1:40" ht="15" thickBot="1">
      <c r="A14" s="597" t="s">
        <v>84</v>
      </c>
      <c r="B14" s="707">
        <v>877</v>
      </c>
      <c r="C14" s="707">
        <v>25</v>
      </c>
      <c r="D14" s="707">
        <v>30</v>
      </c>
      <c r="E14" s="707">
        <v>21</v>
      </c>
      <c r="F14" s="707">
        <v>5</v>
      </c>
      <c r="G14" s="707">
        <v>0</v>
      </c>
      <c r="H14" s="707">
        <v>0</v>
      </c>
      <c r="I14" s="707">
        <v>0</v>
      </c>
      <c r="J14" s="707">
        <v>4</v>
      </c>
      <c r="K14" s="779">
        <v>0</v>
      </c>
      <c r="L14" s="711">
        <v>872</v>
      </c>
      <c r="M14" s="216">
        <f t="shared" si="1"/>
        <v>3.261441346659653</v>
      </c>
      <c r="N14" s="216">
        <f t="shared" si="2"/>
        <v>4.4713308784850083</v>
      </c>
      <c r="O14" s="509" t="s">
        <v>84</v>
      </c>
      <c r="P14" s="232">
        <f t="shared" si="3"/>
        <v>1901</v>
      </c>
      <c r="Q14" s="233">
        <f t="shared" si="0"/>
        <v>62</v>
      </c>
      <c r="R14" s="233">
        <f t="shared" si="4"/>
        <v>85</v>
      </c>
      <c r="S14" s="233">
        <f t="shared" si="0"/>
        <v>37</v>
      </c>
      <c r="T14" s="233">
        <f t="shared" si="0"/>
        <v>10</v>
      </c>
      <c r="U14" s="233">
        <f t="shared" si="0"/>
        <v>14</v>
      </c>
      <c r="V14" s="233">
        <f t="shared" si="0"/>
        <v>0</v>
      </c>
      <c r="W14" s="233">
        <f t="shared" si="0"/>
        <v>0</v>
      </c>
      <c r="X14" s="233">
        <f t="shared" si="0"/>
        <v>23</v>
      </c>
      <c r="Y14" s="233">
        <f t="shared" si="0"/>
        <v>1</v>
      </c>
      <c r="Z14" s="233">
        <f t="shared" si="0"/>
        <v>1878</v>
      </c>
      <c r="AB14" s="224" t="s">
        <v>84</v>
      </c>
      <c r="AC14" s="232"/>
      <c r="AD14" s="233"/>
      <c r="AE14" s="233"/>
      <c r="AF14" s="233"/>
      <c r="AG14" s="233"/>
      <c r="AH14" s="233"/>
      <c r="AI14" s="233"/>
      <c r="AJ14" s="233"/>
      <c r="AK14" s="233"/>
      <c r="AL14" s="233"/>
      <c r="AM14" s="218"/>
    </row>
    <row r="15" spans="1:40" s="244" customFormat="1" ht="15" thickBot="1">
      <c r="A15" s="234" t="s">
        <v>1</v>
      </c>
      <c r="B15" s="699">
        <f>SUM(B6:B14)</f>
        <v>6091</v>
      </c>
      <c r="C15" s="699">
        <f t="shared" ref="C15:K15" si="5">SUM(C6:C14)</f>
        <v>224</v>
      </c>
      <c r="D15" s="700">
        <f t="shared" si="5"/>
        <v>235</v>
      </c>
      <c r="E15" s="699">
        <f t="shared" si="5"/>
        <v>146</v>
      </c>
      <c r="F15" s="699">
        <f t="shared" si="5"/>
        <v>45</v>
      </c>
      <c r="G15" s="699">
        <f t="shared" si="5"/>
        <v>0</v>
      </c>
      <c r="H15" s="699">
        <f t="shared" si="5"/>
        <v>0</v>
      </c>
      <c r="I15" s="699">
        <f t="shared" si="5"/>
        <v>0</v>
      </c>
      <c r="J15" s="699">
        <f t="shared" si="5"/>
        <v>41</v>
      </c>
      <c r="K15" s="699">
        <f t="shared" si="5"/>
        <v>3</v>
      </c>
      <c r="L15" s="699">
        <f t="shared" ref="L15" si="6">B15+C15-D15</f>
        <v>6080</v>
      </c>
      <c r="M15" s="216">
        <f t="shared" si="1"/>
        <v>3.9281705948372614</v>
      </c>
      <c r="N15" s="216">
        <f t="shared" si="2"/>
        <v>5.1328095772540214</v>
      </c>
      <c r="O15" s="235"/>
      <c r="P15" s="236">
        <f>SUM(P6:P14)</f>
        <v>13365</v>
      </c>
      <c r="Q15" s="237">
        <f>SUM(Q6:Q14)</f>
        <v>525</v>
      </c>
      <c r="R15" s="237">
        <f t="shared" ref="R15:Y15" si="7">SUM(R6:R14)</f>
        <v>686</v>
      </c>
      <c r="S15" s="237">
        <f t="shared" si="7"/>
        <v>301</v>
      </c>
      <c r="T15" s="237">
        <f t="shared" si="7"/>
        <v>105</v>
      </c>
      <c r="U15" s="237">
        <f t="shared" si="7"/>
        <v>89</v>
      </c>
      <c r="V15" s="237">
        <f t="shared" si="7"/>
        <v>5</v>
      </c>
      <c r="W15" s="237">
        <f t="shared" si="7"/>
        <v>3</v>
      </c>
      <c r="X15" s="237">
        <f t="shared" si="7"/>
        <v>136</v>
      </c>
      <c r="Y15" s="237">
        <f t="shared" si="7"/>
        <v>47</v>
      </c>
      <c r="Z15" s="238">
        <f>SUM(Z6:Z14)</f>
        <v>13201</v>
      </c>
      <c r="AA15" s="239"/>
      <c r="AB15" s="240"/>
      <c r="AC15" s="241">
        <f>SUM(AC6:AC14)</f>
        <v>0</v>
      </c>
      <c r="AD15" s="242">
        <f t="shared" ref="AD15:AL15" si="8">SUM(AD6:AD14)</f>
        <v>0</v>
      </c>
      <c r="AE15" s="242">
        <f t="shared" si="8"/>
        <v>0</v>
      </c>
      <c r="AF15" s="242">
        <f t="shared" si="8"/>
        <v>0</v>
      </c>
      <c r="AG15" s="242">
        <f t="shared" si="8"/>
        <v>0</v>
      </c>
      <c r="AH15" s="242">
        <f t="shared" si="8"/>
        <v>0</v>
      </c>
      <c r="AI15" s="242">
        <f t="shared" si="8"/>
        <v>0</v>
      </c>
      <c r="AJ15" s="242">
        <f t="shared" si="8"/>
        <v>0</v>
      </c>
      <c r="AK15" s="242">
        <f t="shared" si="8"/>
        <v>0</v>
      </c>
      <c r="AL15" s="242">
        <f t="shared" si="8"/>
        <v>0</v>
      </c>
      <c r="AM15" s="243">
        <f t="shared" ref="AM15" si="9">AC15+AD15-AE15</f>
        <v>0</v>
      </c>
      <c r="AN15" s="394"/>
    </row>
    <row r="16" spans="1:40">
      <c r="A16" s="701" t="s">
        <v>92</v>
      </c>
      <c r="B16" s="714">
        <v>596</v>
      </c>
      <c r="C16" s="714">
        <v>18</v>
      </c>
      <c r="D16" s="714">
        <v>19</v>
      </c>
      <c r="E16" s="714">
        <v>6</v>
      </c>
      <c r="F16" s="714">
        <v>7</v>
      </c>
      <c r="G16" s="714">
        <v>0</v>
      </c>
      <c r="H16" s="714">
        <v>0</v>
      </c>
      <c r="I16" s="714">
        <v>0</v>
      </c>
      <c r="J16" s="714">
        <v>5</v>
      </c>
      <c r="K16" s="714">
        <v>1</v>
      </c>
      <c r="L16" s="714">
        <v>595</v>
      </c>
    </row>
    <row r="17" spans="1:40">
      <c r="A17" s="221" t="s">
        <v>91</v>
      </c>
      <c r="B17" s="770">
        <v>998</v>
      </c>
      <c r="C17" s="770">
        <v>40</v>
      </c>
      <c r="D17" s="770">
        <v>44</v>
      </c>
      <c r="E17" s="770">
        <v>17</v>
      </c>
      <c r="F17" s="770">
        <v>7</v>
      </c>
      <c r="G17" s="770">
        <v>0</v>
      </c>
      <c r="H17" s="770">
        <v>0</v>
      </c>
      <c r="I17" s="770">
        <v>0</v>
      </c>
      <c r="J17" s="770">
        <v>20</v>
      </c>
      <c r="K17" s="715">
        <v>0</v>
      </c>
      <c r="L17" s="715">
        <v>994</v>
      </c>
      <c r="O17" s="4"/>
      <c r="P17" s="395" t="s">
        <v>83</v>
      </c>
      <c r="Q17" s="395" t="s">
        <v>82</v>
      </c>
      <c r="R17" s="395" t="s">
        <v>81</v>
      </c>
      <c r="S17" s="396" t="s">
        <v>52</v>
      </c>
      <c r="U17" s="245"/>
      <c r="V17" s="246"/>
      <c r="AC17" s="511"/>
    </row>
    <row r="18" spans="1:40">
      <c r="A18" s="221" t="s">
        <v>90</v>
      </c>
      <c r="B18" s="830">
        <v>344</v>
      </c>
      <c r="C18" s="716">
        <v>22</v>
      </c>
      <c r="D18" s="716">
        <v>26</v>
      </c>
      <c r="E18" s="716">
        <v>18</v>
      </c>
      <c r="F18" s="716">
        <v>3</v>
      </c>
      <c r="G18" s="716">
        <v>0</v>
      </c>
      <c r="H18" s="716">
        <v>0</v>
      </c>
      <c r="I18" s="716">
        <v>0</v>
      </c>
      <c r="J18" s="716">
        <v>2</v>
      </c>
      <c r="K18" s="716">
        <v>3</v>
      </c>
      <c r="L18" s="830">
        <v>340</v>
      </c>
      <c r="O18" s="507" t="s">
        <v>92</v>
      </c>
      <c r="P18" s="4">
        <f>L6</f>
        <v>500</v>
      </c>
      <c r="Q18" s="4">
        <f>L16</f>
        <v>595</v>
      </c>
      <c r="R18" s="4">
        <f>L26</f>
        <v>183</v>
      </c>
      <c r="S18" s="393">
        <f>SUM(P18:R18)</f>
        <v>1278</v>
      </c>
    </row>
    <row r="19" spans="1:40" ht="15" customHeight="1">
      <c r="A19" s="702" t="s">
        <v>89</v>
      </c>
      <c r="B19" s="716">
        <v>821</v>
      </c>
      <c r="C19" s="716">
        <v>25</v>
      </c>
      <c r="D19" s="716">
        <v>25</v>
      </c>
      <c r="E19" s="716">
        <v>16</v>
      </c>
      <c r="F19" s="716">
        <v>7</v>
      </c>
      <c r="G19" s="716">
        <v>0</v>
      </c>
      <c r="H19" s="716">
        <v>0</v>
      </c>
      <c r="I19" s="716">
        <v>0</v>
      </c>
      <c r="J19" s="716">
        <v>2</v>
      </c>
      <c r="K19" s="716">
        <v>0</v>
      </c>
      <c r="L19" s="716">
        <v>821</v>
      </c>
      <c r="O19" s="507" t="s">
        <v>91</v>
      </c>
      <c r="P19" s="4">
        <f t="shared" ref="P19:P26" si="10">L7</f>
        <v>904</v>
      </c>
      <c r="Q19" s="4">
        <f t="shared" ref="Q19:Q26" si="11">L17</f>
        <v>994</v>
      </c>
      <c r="R19" s="4">
        <f t="shared" ref="R19:R26" si="12">L27</f>
        <v>280</v>
      </c>
      <c r="S19" s="393">
        <f t="shared" ref="S19:S26" si="13">SUM(P19:R19)</f>
        <v>2178</v>
      </c>
      <c r="AB19" s="880" t="s">
        <v>133</v>
      </c>
      <c r="AC19" s="881"/>
      <c r="AD19" s="881"/>
      <c r="AE19" s="881"/>
      <c r="AF19" s="881"/>
      <c r="AG19" s="881"/>
      <c r="AH19" s="881"/>
      <c r="AI19" s="881"/>
      <c r="AJ19" s="881"/>
      <c r="AK19" s="881"/>
      <c r="AL19" s="881"/>
      <c r="AM19" s="881"/>
      <c r="AN19" s="881"/>
    </row>
    <row r="20" spans="1:40" ht="15" thickBot="1">
      <c r="A20" s="221" t="s">
        <v>88</v>
      </c>
      <c r="B20" s="716">
        <v>624</v>
      </c>
      <c r="C20" s="716">
        <v>16</v>
      </c>
      <c r="D20" s="716">
        <v>28</v>
      </c>
      <c r="E20" s="716">
        <v>16</v>
      </c>
      <c r="F20" s="716">
        <v>8</v>
      </c>
      <c r="G20" s="716">
        <v>0</v>
      </c>
      <c r="H20" s="716">
        <v>0</v>
      </c>
      <c r="I20" s="716">
        <v>0</v>
      </c>
      <c r="J20" s="716">
        <v>3</v>
      </c>
      <c r="K20" s="716">
        <v>1</v>
      </c>
      <c r="L20" s="716">
        <v>612</v>
      </c>
      <c r="O20" s="507" t="s">
        <v>90</v>
      </c>
      <c r="P20" s="4">
        <f t="shared" si="10"/>
        <v>347</v>
      </c>
      <c r="Q20" s="4">
        <f t="shared" si="11"/>
        <v>340</v>
      </c>
      <c r="R20" s="4">
        <f t="shared" si="12"/>
        <v>56</v>
      </c>
      <c r="S20" s="393">
        <f t="shared" si="13"/>
        <v>743</v>
      </c>
    </row>
    <row r="21" spans="1:40" ht="15.75" customHeight="1" thickTop="1">
      <c r="A21" s="712" t="s">
        <v>87</v>
      </c>
      <c r="B21" s="716">
        <v>619</v>
      </c>
      <c r="C21" s="716">
        <v>28</v>
      </c>
      <c r="D21" s="716">
        <v>25</v>
      </c>
      <c r="E21" s="716">
        <v>14</v>
      </c>
      <c r="F21" s="716">
        <v>5</v>
      </c>
      <c r="G21" s="716">
        <v>0</v>
      </c>
      <c r="H21" s="716">
        <v>0</v>
      </c>
      <c r="I21" s="716">
        <v>0</v>
      </c>
      <c r="J21" s="716">
        <v>5</v>
      </c>
      <c r="K21" s="716">
        <v>1</v>
      </c>
      <c r="L21" s="716">
        <v>622</v>
      </c>
      <c r="O21" s="507" t="s">
        <v>89</v>
      </c>
      <c r="P21" s="4">
        <f t="shared" si="10"/>
        <v>779</v>
      </c>
      <c r="Q21" s="4">
        <v>821</v>
      </c>
      <c r="R21" s="4">
        <f t="shared" si="12"/>
        <v>151</v>
      </c>
      <c r="S21" s="393">
        <f t="shared" si="13"/>
        <v>1751</v>
      </c>
      <c r="AB21" s="882" t="s">
        <v>21</v>
      </c>
      <c r="AC21" s="848" t="s">
        <v>23</v>
      </c>
      <c r="AD21" s="885" t="s">
        <v>65</v>
      </c>
      <c r="AE21" s="845" t="s">
        <v>64</v>
      </c>
      <c r="AF21" s="848" t="s">
        <v>63</v>
      </c>
      <c r="AG21" s="851" t="s">
        <v>62</v>
      </c>
      <c r="AH21" s="852"/>
      <c r="AI21" s="852"/>
      <c r="AJ21" s="852"/>
      <c r="AK21" s="852"/>
      <c r="AL21" s="852"/>
      <c r="AM21" s="853"/>
      <c r="AN21" s="848" t="s">
        <v>123</v>
      </c>
    </row>
    <row r="22" spans="1:40">
      <c r="A22" s="702" t="s">
        <v>86</v>
      </c>
      <c r="B22" s="827">
        <v>588</v>
      </c>
      <c r="C22" s="771">
        <v>31</v>
      </c>
      <c r="D22" s="770">
        <v>40</v>
      </c>
      <c r="E22" s="771">
        <v>19</v>
      </c>
      <c r="F22" s="771">
        <v>2</v>
      </c>
      <c r="G22" s="771">
        <v>0</v>
      </c>
      <c r="H22" s="771">
        <v>0</v>
      </c>
      <c r="I22" s="771">
        <v>1</v>
      </c>
      <c r="J22" s="771">
        <v>18</v>
      </c>
      <c r="K22" s="709">
        <v>0</v>
      </c>
      <c r="L22" s="831">
        <v>579</v>
      </c>
      <c r="O22" s="507" t="s">
        <v>88</v>
      </c>
      <c r="P22" s="4">
        <f t="shared" si="10"/>
        <v>767</v>
      </c>
      <c r="Q22" s="4">
        <f t="shared" si="11"/>
        <v>612</v>
      </c>
      <c r="R22" s="4">
        <f t="shared" si="12"/>
        <v>83</v>
      </c>
      <c r="S22" s="393">
        <f t="shared" si="13"/>
        <v>1462</v>
      </c>
      <c r="AB22" s="883"/>
      <c r="AC22" s="849"/>
      <c r="AD22" s="886"/>
      <c r="AE22" s="846"/>
      <c r="AF22" s="849"/>
      <c r="AG22" s="854" t="s">
        <v>61</v>
      </c>
      <c r="AH22" s="856" t="s">
        <v>60</v>
      </c>
      <c r="AI22" s="857"/>
      <c r="AJ22" s="857"/>
      <c r="AK22" s="857"/>
      <c r="AL22" s="857"/>
      <c r="AM22" s="858"/>
      <c r="AN22" s="849"/>
    </row>
    <row r="23" spans="1:40" ht="16.5" customHeight="1" thickBot="1">
      <c r="A23" s="702" t="s">
        <v>194</v>
      </c>
      <c r="B23" s="718">
        <v>479</v>
      </c>
      <c r="C23" s="718">
        <v>18</v>
      </c>
      <c r="D23" s="729">
        <v>34</v>
      </c>
      <c r="E23" s="718">
        <v>13</v>
      </c>
      <c r="F23" s="718">
        <v>5</v>
      </c>
      <c r="G23" s="718">
        <v>0</v>
      </c>
      <c r="H23" s="718">
        <v>0</v>
      </c>
      <c r="I23" s="718">
        <v>0</v>
      </c>
      <c r="J23" s="718">
        <v>8</v>
      </c>
      <c r="K23" s="717">
        <v>8</v>
      </c>
      <c r="L23" s="717">
        <v>463</v>
      </c>
      <c r="O23" s="507" t="s">
        <v>87</v>
      </c>
      <c r="P23" s="4">
        <f t="shared" si="10"/>
        <v>591</v>
      </c>
      <c r="Q23" s="4">
        <f t="shared" si="11"/>
        <v>622</v>
      </c>
      <c r="R23" s="4">
        <f t="shared" si="12"/>
        <v>117</v>
      </c>
      <c r="S23" s="393">
        <f t="shared" si="13"/>
        <v>1330</v>
      </c>
      <c r="AB23" s="884"/>
      <c r="AC23" s="850"/>
      <c r="AD23" s="887"/>
      <c r="AE23" s="847"/>
      <c r="AF23" s="850"/>
      <c r="AG23" s="855"/>
      <c r="AH23" s="248" t="s">
        <v>59</v>
      </c>
      <c r="AI23" s="249" t="s">
        <v>58</v>
      </c>
      <c r="AJ23" s="249" t="s">
        <v>134</v>
      </c>
      <c r="AK23" s="249" t="s">
        <v>135</v>
      </c>
      <c r="AL23" s="249" t="s">
        <v>136</v>
      </c>
      <c r="AM23" s="250" t="s">
        <v>137</v>
      </c>
      <c r="AN23" s="850"/>
    </row>
    <row r="24" spans="1:40" ht="15.6" thickTop="1" thickBot="1">
      <c r="A24" s="703" t="s">
        <v>84</v>
      </c>
      <c r="B24" s="707">
        <v>868</v>
      </c>
      <c r="C24" s="707">
        <v>27</v>
      </c>
      <c r="D24" s="707">
        <v>33</v>
      </c>
      <c r="E24" s="707">
        <v>16</v>
      </c>
      <c r="F24" s="707">
        <v>4</v>
      </c>
      <c r="G24" s="707">
        <v>0</v>
      </c>
      <c r="H24" s="707">
        <v>0</v>
      </c>
      <c r="I24" s="707">
        <v>0</v>
      </c>
      <c r="J24" s="707">
        <v>13</v>
      </c>
      <c r="K24" s="711">
        <v>0</v>
      </c>
      <c r="L24" s="711">
        <v>862</v>
      </c>
      <c r="O24" s="507" t="s">
        <v>86</v>
      </c>
      <c r="P24" s="4">
        <f t="shared" si="10"/>
        <v>585</v>
      </c>
      <c r="Q24" s="4">
        <f t="shared" si="11"/>
        <v>579</v>
      </c>
      <c r="R24" s="4">
        <f t="shared" si="12"/>
        <v>76</v>
      </c>
      <c r="S24" s="393">
        <f t="shared" si="13"/>
        <v>1240</v>
      </c>
      <c r="AB24" s="251">
        <v>1</v>
      </c>
      <c r="AC24" s="252">
        <v>2</v>
      </c>
      <c r="AD24" s="252">
        <v>3</v>
      </c>
      <c r="AE24" s="252">
        <v>4</v>
      </c>
      <c r="AF24" s="252">
        <v>5</v>
      </c>
      <c r="AG24" s="253">
        <v>6</v>
      </c>
      <c r="AH24" s="254">
        <v>7</v>
      </c>
      <c r="AI24" s="255">
        <v>8</v>
      </c>
      <c r="AJ24" s="255">
        <v>9</v>
      </c>
      <c r="AK24" s="255">
        <v>10</v>
      </c>
      <c r="AL24" s="255">
        <v>11</v>
      </c>
      <c r="AM24" s="256">
        <v>12</v>
      </c>
      <c r="AN24" s="257">
        <v>13</v>
      </c>
    </row>
    <row r="25" spans="1:40" s="244" customFormat="1" ht="15.6" thickTop="1" thickBot="1">
      <c r="A25" s="258" t="s">
        <v>20</v>
      </c>
      <c r="B25" s="713">
        <f>SUM(B16:B24)</f>
        <v>5937</v>
      </c>
      <c r="C25" s="713">
        <f t="shared" ref="C25:K25" si="14">SUM(C16:C24)</f>
        <v>225</v>
      </c>
      <c r="D25" s="732">
        <f>SUM(D16:D24)</f>
        <v>274</v>
      </c>
      <c r="E25" s="713">
        <f t="shared" si="14"/>
        <v>135</v>
      </c>
      <c r="F25" s="713">
        <f t="shared" si="14"/>
        <v>48</v>
      </c>
      <c r="G25" s="713">
        <f t="shared" si="14"/>
        <v>0</v>
      </c>
      <c r="H25" s="713">
        <f t="shared" si="14"/>
        <v>0</v>
      </c>
      <c r="I25" s="713">
        <f t="shared" si="14"/>
        <v>1</v>
      </c>
      <c r="J25" s="713">
        <f t="shared" si="14"/>
        <v>76</v>
      </c>
      <c r="K25" s="713">
        <f t="shared" si="14"/>
        <v>14</v>
      </c>
      <c r="L25" s="713">
        <f t="shared" ref="L25" si="15">B25+C25-D25</f>
        <v>5888</v>
      </c>
      <c r="O25" s="507" t="s">
        <v>194</v>
      </c>
      <c r="P25" s="4">
        <f t="shared" si="10"/>
        <v>735</v>
      </c>
      <c r="Q25" s="4">
        <f t="shared" si="11"/>
        <v>463</v>
      </c>
      <c r="R25" s="4">
        <f t="shared" si="12"/>
        <v>143</v>
      </c>
      <c r="S25" s="393">
        <f t="shared" si="13"/>
        <v>1341</v>
      </c>
      <c r="AA25" s="239"/>
      <c r="AB25" s="259">
        <v>1</v>
      </c>
      <c r="AC25" s="260" t="s">
        <v>138</v>
      </c>
      <c r="AD25" s="260"/>
      <c r="AE25" s="260"/>
      <c r="AF25" s="260"/>
      <c r="AG25" s="261"/>
      <c r="AH25" s="262"/>
      <c r="AI25" s="263"/>
      <c r="AJ25" s="263"/>
      <c r="AK25" s="263"/>
      <c r="AL25" s="263"/>
      <c r="AM25" s="264"/>
      <c r="AN25" s="265">
        <f t="shared" ref="AN25:AN33" si="16">AE25+AF25-AG25</f>
        <v>0</v>
      </c>
    </row>
    <row r="26" spans="1:40" ht="15.6" thickTop="1" thickBot="1">
      <c r="A26" s="565" t="s">
        <v>92</v>
      </c>
      <c r="B26" s="714">
        <v>193</v>
      </c>
      <c r="C26" s="714">
        <v>3</v>
      </c>
      <c r="D26" s="714">
        <v>13</v>
      </c>
      <c r="E26" s="714">
        <v>3</v>
      </c>
      <c r="F26" s="714">
        <v>3</v>
      </c>
      <c r="G26" s="714">
        <v>3</v>
      </c>
      <c r="H26" s="714">
        <v>0</v>
      </c>
      <c r="I26" s="714">
        <v>0</v>
      </c>
      <c r="J26" s="714">
        <v>1</v>
      </c>
      <c r="K26" s="714">
        <v>3</v>
      </c>
      <c r="L26" s="714">
        <v>183</v>
      </c>
      <c r="O26" s="507" t="s">
        <v>84</v>
      </c>
      <c r="P26" s="4">
        <f t="shared" si="10"/>
        <v>872</v>
      </c>
      <c r="Q26" s="4">
        <f t="shared" si="11"/>
        <v>862</v>
      </c>
      <c r="R26" s="4">
        <f t="shared" si="12"/>
        <v>144</v>
      </c>
      <c r="S26" s="393">
        <f t="shared" si="13"/>
        <v>1878</v>
      </c>
      <c r="AB26" s="266"/>
      <c r="AC26" s="267" t="s">
        <v>40</v>
      </c>
      <c r="AD26" s="267"/>
      <c r="AE26" s="268">
        <f t="shared" ref="AE26:AM26" si="17">SUM(AE25:AE25)</f>
        <v>0</v>
      </c>
      <c r="AF26" s="267">
        <f t="shared" si="17"/>
        <v>0</v>
      </c>
      <c r="AG26" s="269">
        <f t="shared" si="17"/>
        <v>0</v>
      </c>
      <c r="AH26" s="270">
        <f t="shared" si="17"/>
        <v>0</v>
      </c>
      <c r="AI26" s="271">
        <f t="shared" si="17"/>
        <v>0</v>
      </c>
      <c r="AJ26" s="271">
        <f t="shared" si="17"/>
        <v>0</v>
      </c>
      <c r="AK26" s="271">
        <f t="shared" si="17"/>
        <v>0</v>
      </c>
      <c r="AL26" s="271">
        <f t="shared" si="17"/>
        <v>0</v>
      </c>
      <c r="AM26" s="272">
        <f t="shared" si="17"/>
        <v>0</v>
      </c>
      <c r="AN26" s="273">
        <f t="shared" si="16"/>
        <v>0</v>
      </c>
    </row>
    <row r="27" spans="1:40" ht="15" thickBot="1">
      <c r="A27" s="547" t="s">
        <v>91</v>
      </c>
      <c r="B27" s="772">
        <v>284</v>
      </c>
      <c r="C27" s="772">
        <v>6</v>
      </c>
      <c r="D27" s="772">
        <v>10</v>
      </c>
      <c r="E27" s="772">
        <v>1</v>
      </c>
      <c r="F27" s="772">
        <v>3</v>
      </c>
      <c r="G27" s="772">
        <v>2</v>
      </c>
      <c r="H27" s="772">
        <v>0</v>
      </c>
      <c r="I27" s="772">
        <v>0</v>
      </c>
      <c r="J27" s="772">
        <v>2</v>
      </c>
      <c r="K27" s="715">
        <v>2</v>
      </c>
      <c r="L27" s="709">
        <v>280</v>
      </c>
      <c r="O27" s="395" t="s">
        <v>52</v>
      </c>
      <c r="P27" s="395">
        <f>SUM(P18:P26)</f>
        <v>6080</v>
      </c>
      <c r="Q27" s="395">
        <f t="shared" ref="Q27:S27" si="18">SUM(Q18:Q26)</f>
        <v>5888</v>
      </c>
      <c r="R27" s="395">
        <f t="shared" si="18"/>
        <v>1233</v>
      </c>
      <c r="S27" s="395">
        <f t="shared" si="18"/>
        <v>13201</v>
      </c>
      <c r="AB27" s="274">
        <v>8</v>
      </c>
      <c r="AC27" s="275" t="s">
        <v>139</v>
      </c>
      <c r="AD27" s="275"/>
      <c r="AE27" s="276"/>
      <c r="AF27" s="276"/>
      <c r="AG27" s="277"/>
      <c r="AH27" s="278"/>
      <c r="AI27" s="279"/>
      <c r="AJ27" s="279"/>
      <c r="AK27" s="279"/>
      <c r="AL27" s="279"/>
      <c r="AM27" s="280"/>
      <c r="AN27" s="281">
        <f t="shared" si="16"/>
        <v>0</v>
      </c>
    </row>
    <row r="28" spans="1:40" ht="15.6" thickTop="1" thickBot="1">
      <c r="A28" s="547" t="s">
        <v>90</v>
      </c>
      <c r="B28" s="778">
        <v>77</v>
      </c>
      <c r="C28" s="778">
        <v>10</v>
      </c>
      <c r="D28" s="778">
        <v>31</v>
      </c>
      <c r="E28" s="778">
        <v>0</v>
      </c>
      <c r="F28" s="778">
        <v>0</v>
      </c>
      <c r="G28" s="778">
        <v>30</v>
      </c>
      <c r="H28" s="778">
        <v>0</v>
      </c>
      <c r="I28" s="778">
        <v>0</v>
      </c>
      <c r="J28" s="778">
        <v>1</v>
      </c>
      <c r="K28" s="778">
        <v>0</v>
      </c>
      <c r="L28" s="778">
        <v>56</v>
      </c>
      <c r="S28" s="205"/>
      <c r="AB28" s="282"/>
      <c r="AC28" s="267" t="s">
        <v>41</v>
      </c>
      <c r="AD28" s="267"/>
      <c r="AE28" s="268">
        <f t="shared" ref="AE28:AM28" si="19">SUM(AE27:AE27)</f>
        <v>0</v>
      </c>
      <c r="AF28" s="267">
        <f t="shared" si="19"/>
        <v>0</v>
      </c>
      <c r="AG28" s="269">
        <f t="shared" si="19"/>
        <v>0</v>
      </c>
      <c r="AH28" s="270">
        <f t="shared" si="19"/>
        <v>0</v>
      </c>
      <c r="AI28" s="271">
        <f t="shared" si="19"/>
        <v>0</v>
      </c>
      <c r="AJ28" s="271">
        <f t="shared" si="19"/>
        <v>0</v>
      </c>
      <c r="AK28" s="271">
        <f t="shared" si="19"/>
        <v>0</v>
      </c>
      <c r="AL28" s="271">
        <f t="shared" si="19"/>
        <v>0</v>
      </c>
      <c r="AM28" s="272">
        <f t="shared" si="19"/>
        <v>0</v>
      </c>
      <c r="AN28" s="273">
        <f t="shared" si="16"/>
        <v>0</v>
      </c>
    </row>
    <row r="29" spans="1:40" ht="15" thickTop="1">
      <c r="A29" s="563" t="s">
        <v>89</v>
      </c>
      <c r="B29" s="716">
        <v>152</v>
      </c>
      <c r="C29" s="716">
        <v>3</v>
      </c>
      <c r="D29" s="716">
        <v>4</v>
      </c>
      <c r="E29" s="716">
        <v>1</v>
      </c>
      <c r="F29" s="716">
        <v>2</v>
      </c>
      <c r="G29" s="716">
        <v>1</v>
      </c>
      <c r="H29" s="716">
        <v>0</v>
      </c>
      <c r="I29" s="716">
        <v>0</v>
      </c>
      <c r="J29" s="716">
        <v>0</v>
      </c>
      <c r="K29" s="716">
        <v>0</v>
      </c>
      <c r="L29" s="716">
        <v>151</v>
      </c>
      <c r="AB29" s="274">
        <v>14</v>
      </c>
      <c r="AC29" s="275" t="s">
        <v>140</v>
      </c>
      <c r="AD29" s="275"/>
      <c r="AE29" s="275"/>
      <c r="AF29" s="275"/>
      <c r="AG29" s="283"/>
      <c r="AH29" s="284"/>
      <c r="AI29" s="285"/>
      <c r="AJ29" s="285"/>
      <c r="AK29" s="285"/>
      <c r="AL29" s="285"/>
      <c r="AM29" s="286"/>
      <c r="AN29" s="287">
        <f t="shared" si="16"/>
        <v>0</v>
      </c>
    </row>
    <row r="30" spans="1:40" ht="15" thickBot="1">
      <c r="A30" s="547" t="s">
        <v>88</v>
      </c>
      <c r="B30" s="728">
        <v>100</v>
      </c>
      <c r="C30" s="728">
        <v>24</v>
      </c>
      <c r="D30" s="728">
        <v>41</v>
      </c>
      <c r="E30" s="728">
        <v>7</v>
      </c>
      <c r="F30" s="728">
        <v>2</v>
      </c>
      <c r="G30" s="728">
        <v>9</v>
      </c>
      <c r="H30" s="728">
        <v>1</v>
      </c>
      <c r="I30" s="728">
        <v>0</v>
      </c>
      <c r="J30" s="728">
        <v>5</v>
      </c>
      <c r="K30" s="728">
        <v>17</v>
      </c>
      <c r="L30" s="728">
        <v>83</v>
      </c>
      <c r="AB30" s="282"/>
      <c r="AC30" s="267" t="s">
        <v>53</v>
      </c>
      <c r="AD30" s="267"/>
      <c r="AE30" s="268">
        <f t="shared" ref="AE30:AM30" si="20">SUM(AE29:AE29)</f>
        <v>0</v>
      </c>
      <c r="AF30" s="267">
        <f t="shared" si="20"/>
        <v>0</v>
      </c>
      <c r="AG30" s="269">
        <f t="shared" si="20"/>
        <v>0</v>
      </c>
      <c r="AH30" s="270">
        <f t="shared" si="20"/>
        <v>0</v>
      </c>
      <c r="AI30" s="271">
        <f t="shared" si="20"/>
        <v>0</v>
      </c>
      <c r="AJ30" s="271">
        <f t="shared" si="20"/>
        <v>0</v>
      </c>
      <c r="AK30" s="271">
        <f t="shared" si="20"/>
        <v>0</v>
      </c>
      <c r="AL30" s="271">
        <f t="shared" si="20"/>
        <v>0</v>
      </c>
      <c r="AM30" s="272">
        <f t="shared" si="20"/>
        <v>0</v>
      </c>
      <c r="AN30" s="288">
        <f t="shared" si="16"/>
        <v>0</v>
      </c>
    </row>
    <row r="31" spans="1:40" ht="15.6" thickTop="1" thickBot="1">
      <c r="A31" s="598" t="s">
        <v>87</v>
      </c>
      <c r="B31" s="716">
        <v>133</v>
      </c>
      <c r="C31" s="716">
        <v>4</v>
      </c>
      <c r="D31" s="716">
        <v>20</v>
      </c>
      <c r="E31" s="716">
        <v>4</v>
      </c>
      <c r="F31" s="716">
        <v>1</v>
      </c>
      <c r="G31" s="716">
        <v>12</v>
      </c>
      <c r="H31" s="716">
        <v>2</v>
      </c>
      <c r="I31" s="716">
        <v>0</v>
      </c>
      <c r="J31" s="716">
        <v>0</v>
      </c>
      <c r="K31" s="716">
        <v>1</v>
      </c>
      <c r="L31" s="716">
        <v>117</v>
      </c>
      <c r="AB31" s="274">
        <v>19</v>
      </c>
      <c r="AC31" s="289" t="s">
        <v>141</v>
      </c>
      <c r="AD31" s="289"/>
      <c r="AE31" s="289"/>
      <c r="AF31" s="289"/>
      <c r="AG31" s="261"/>
      <c r="AH31" s="290"/>
      <c r="AI31" s="291"/>
      <c r="AJ31" s="291"/>
      <c r="AK31" s="291"/>
      <c r="AL31" s="291"/>
      <c r="AM31" s="292"/>
      <c r="AN31" s="293">
        <f t="shared" si="16"/>
        <v>0</v>
      </c>
    </row>
    <row r="32" spans="1:40" ht="15.6" thickTop="1" thickBot="1">
      <c r="A32" s="563" t="s">
        <v>86</v>
      </c>
      <c r="B32" s="770">
        <v>98</v>
      </c>
      <c r="C32" s="770">
        <v>4</v>
      </c>
      <c r="D32" s="772">
        <v>26</v>
      </c>
      <c r="E32" s="770">
        <v>4</v>
      </c>
      <c r="F32" s="770">
        <v>0</v>
      </c>
      <c r="G32" s="770">
        <v>16</v>
      </c>
      <c r="H32" s="770">
        <v>1</v>
      </c>
      <c r="I32" s="770">
        <v>1</v>
      </c>
      <c r="J32" s="770">
        <v>0</v>
      </c>
      <c r="K32" s="715">
        <v>1</v>
      </c>
      <c r="L32" s="709">
        <v>76</v>
      </c>
      <c r="AB32" s="294"/>
      <c r="AC32" s="295" t="s">
        <v>42</v>
      </c>
      <c r="AD32" s="295"/>
      <c r="AE32" s="296">
        <f t="shared" ref="AE32:AM32" si="21">SUM(AE31:AE31)</f>
        <v>0</v>
      </c>
      <c r="AF32" s="295">
        <f t="shared" si="21"/>
        <v>0</v>
      </c>
      <c r="AG32" s="297">
        <f t="shared" si="21"/>
        <v>0</v>
      </c>
      <c r="AH32" s="298">
        <f t="shared" si="21"/>
        <v>0</v>
      </c>
      <c r="AI32" s="299">
        <f t="shared" si="21"/>
        <v>0</v>
      </c>
      <c r="AJ32" s="299">
        <f t="shared" si="21"/>
        <v>0</v>
      </c>
      <c r="AK32" s="299">
        <f t="shared" si="21"/>
        <v>0</v>
      </c>
      <c r="AL32" s="299">
        <f t="shared" si="21"/>
        <v>0</v>
      </c>
      <c r="AM32" s="300">
        <f t="shared" si="21"/>
        <v>0</v>
      </c>
      <c r="AN32" s="273">
        <f t="shared" si="16"/>
        <v>0</v>
      </c>
    </row>
    <row r="33" spans="1:40" ht="15.6" thickTop="1" thickBot="1">
      <c r="A33" s="563" t="s">
        <v>194</v>
      </c>
      <c r="B33" s="719">
        <v>144</v>
      </c>
      <c r="C33" s="719">
        <v>12</v>
      </c>
      <c r="D33" s="730">
        <v>13</v>
      </c>
      <c r="E33" s="719">
        <v>0</v>
      </c>
      <c r="F33" s="719">
        <v>0</v>
      </c>
      <c r="G33" s="719">
        <v>2</v>
      </c>
      <c r="H33" s="719">
        <v>1</v>
      </c>
      <c r="I33" s="719">
        <v>1</v>
      </c>
      <c r="J33" s="719">
        <v>4</v>
      </c>
      <c r="K33" s="721">
        <v>5</v>
      </c>
      <c r="L33" s="721">
        <v>143</v>
      </c>
      <c r="AB33" s="301"/>
      <c r="AC33" s="302" t="s">
        <v>1</v>
      </c>
      <c r="AD33" s="302"/>
      <c r="AE33" s="303">
        <f t="shared" ref="AE33:AM33" si="22">AE26+AE28+AE30+AE32</f>
        <v>0</v>
      </c>
      <c r="AF33" s="302">
        <f t="shared" si="22"/>
        <v>0</v>
      </c>
      <c r="AG33" s="304">
        <f t="shared" si="22"/>
        <v>0</v>
      </c>
      <c r="AH33" s="304">
        <f t="shared" si="22"/>
        <v>0</v>
      </c>
      <c r="AI33" s="305">
        <f t="shared" si="22"/>
        <v>0</v>
      </c>
      <c r="AJ33" s="305">
        <f t="shared" si="22"/>
        <v>0</v>
      </c>
      <c r="AK33" s="305">
        <f t="shared" si="22"/>
        <v>0</v>
      </c>
      <c r="AL33" s="305">
        <f t="shared" si="22"/>
        <v>0</v>
      </c>
      <c r="AM33" s="306">
        <f t="shared" si="22"/>
        <v>0</v>
      </c>
      <c r="AN33" s="307">
        <f t="shared" si="16"/>
        <v>0</v>
      </c>
    </row>
    <row r="34" spans="1:40" ht="15" thickBot="1">
      <c r="A34" s="597" t="s">
        <v>84</v>
      </c>
      <c r="B34" s="720">
        <v>156</v>
      </c>
      <c r="C34" s="720">
        <v>10</v>
      </c>
      <c r="D34" s="720">
        <v>22</v>
      </c>
      <c r="E34" s="720">
        <v>0</v>
      </c>
      <c r="F34" s="720">
        <v>1</v>
      </c>
      <c r="G34" s="720">
        <v>14</v>
      </c>
      <c r="H34" s="720">
        <v>0</v>
      </c>
      <c r="I34" s="720">
        <v>0</v>
      </c>
      <c r="J34" s="720">
        <v>6</v>
      </c>
      <c r="K34" s="779">
        <v>1</v>
      </c>
      <c r="L34" s="711">
        <v>144</v>
      </c>
    </row>
    <row r="35" spans="1:40" s="244" customFormat="1" ht="15" thickBot="1">
      <c r="A35" s="234" t="s">
        <v>3</v>
      </c>
      <c r="B35" s="699">
        <f>SUM(B26:B34)</f>
        <v>1337</v>
      </c>
      <c r="C35" s="699">
        <f>SUM(C26:C34)</f>
        <v>76</v>
      </c>
      <c r="D35" s="700">
        <f>SUM(D26:D34)</f>
        <v>180</v>
      </c>
      <c r="E35" s="699">
        <f>SUM(E26:E34)</f>
        <v>20</v>
      </c>
      <c r="F35" s="699">
        <f t="shared" ref="F35:K35" si="23">SUM(F26:F34)</f>
        <v>12</v>
      </c>
      <c r="G35" s="699">
        <f t="shared" si="23"/>
        <v>89</v>
      </c>
      <c r="H35" s="699">
        <f t="shared" si="23"/>
        <v>5</v>
      </c>
      <c r="I35" s="699">
        <f t="shared" si="23"/>
        <v>2</v>
      </c>
      <c r="J35" s="699">
        <f t="shared" si="23"/>
        <v>19</v>
      </c>
      <c r="K35" s="699">
        <f t="shared" si="23"/>
        <v>30</v>
      </c>
      <c r="L35" s="699">
        <f t="shared" ref="L35" si="24">B35+C35-D35</f>
        <v>1233</v>
      </c>
      <c r="AA35" s="239"/>
    </row>
    <row r="36" spans="1:40" s="244" customFormat="1">
      <c r="A36" s="725" t="s">
        <v>83</v>
      </c>
      <c r="B36" s="722">
        <f>B15:L15</f>
        <v>6091</v>
      </c>
      <c r="C36" s="722">
        <f t="shared" ref="C36:L36" si="25">C15:M15</f>
        <v>224</v>
      </c>
      <c r="D36" s="733">
        <f t="shared" si="25"/>
        <v>235</v>
      </c>
      <c r="E36" s="731">
        <f t="shared" si="25"/>
        <v>146</v>
      </c>
      <c r="F36" s="731">
        <f t="shared" si="25"/>
        <v>45</v>
      </c>
      <c r="G36" s="731">
        <f t="shared" si="25"/>
        <v>0</v>
      </c>
      <c r="H36" s="731">
        <f t="shared" si="25"/>
        <v>0</v>
      </c>
      <c r="I36" s="731">
        <f t="shared" si="25"/>
        <v>0</v>
      </c>
      <c r="J36" s="731">
        <f t="shared" si="25"/>
        <v>41</v>
      </c>
      <c r="K36" s="731">
        <f t="shared" si="25"/>
        <v>3</v>
      </c>
      <c r="L36" s="722">
        <f t="shared" si="25"/>
        <v>6080</v>
      </c>
      <c r="AA36" s="239"/>
    </row>
    <row r="37" spans="1:40" s="244" customFormat="1">
      <c r="A37" s="726" t="s">
        <v>82</v>
      </c>
      <c r="B37" s="723">
        <f>B25</f>
        <v>5937</v>
      </c>
      <c r="C37" s="723">
        <f t="shared" ref="C37:L37" si="26">C25</f>
        <v>225</v>
      </c>
      <c r="D37" s="734">
        <f t="shared" si="26"/>
        <v>274</v>
      </c>
      <c r="E37" s="723">
        <f t="shared" si="26"/>
        <v>135</v>
      </c>
      <c r="F37" s="723">
        <f t="shared" si="26"/>
        <v>48</v>
      </c>
      <c r="G37" s="723">
        <f t="shared" si="26"/>
        <v>0</v>
      </c>
      <c r="H37" s="723">
        <f t="shared" si="26"/>
        <v>0</v>
      </c>
      <c r="I37" s="723">
        <f t="shared" si="26"/>
        <v>1</v>
      </c>
      <c r="J37" s="723">
        <f t="shared" si="26"/>
        <v>76</v>
      </c>
      <c r="K37" s="723">
        <f t="shared" si="26"/>
        <v>14</v>
      </c>
      <c r="L37" s="723">
        <f t="shared" si="26"/>
        <v>5888</v>
      </c>
      <c r="AA37" s="239"/>
    </row>
    <row r="38" spans="1:40" s="244" customFormat="1" ht="15" thickBot="1">
      <c r="A38" s="727" t="s">
        <v>81</v>
      </c>
      <c r="B38" s="724">
        <f>B35</f>
        <v>1337</v>
      </c>
      <c r="C38" s="724">
        <f t="shared" ref="C38:L38" si="27">C35</f>
        <v>76</v>
      </c>
      <c r="D38" s="735">
        <f t="shared" si="27"/>
        <v>180</v>
      </c>
      <c r="E38" s="724">
        <f t="shared" si="27"/>
        <v>20</v>
      </c>
      <c r="F38" s="724">
        <f t="shared" si="27"/>
        <v>12</v>
      </c>
      <c r="G38" s="724">
        <f t="shared" si="27"/>
        <v>89</v>
      </c>
      <c r="H38" s="724">
        <f t="shared" si="27"/>
        <v>5</v>
      </c>
      <c r="I38" s="724">
        <f t="shared" si="27"/>
        <v>2</v>
      </c>
      <c r="J38" s="724">
        <f t="shared" si="27"/>
        <v>19</v>
      </c>
      <c r="K38" s="724">
        <f t="shared" si="27"/>
        <v>30</v>
      </c>
      <c r="L38" s="724">
        <f t="shared" si="27"/>
        <v>1233</v>
      </c>
      <c r="AA38" s="239"/>
    </row>
    <row r="39" spans="1:40" s="244" customFormat="1" ht="15" thickBot="1">
      <c r="A39" s="308" t="s">
        <v>4</v>
      </c>
      <c r="B39" s="599">
        <f>SUM(B36:B38)</f>
        <v>13365</v>
      </c>
      <c r="C39" s="183">
        <f t="shared" ref="C39:K39" si="28">SUM(C36:C38)</f>
        <v>525</v>
      </c>
      <c r="D39" s="183">
        <f t="shared" si="28"/>
        <v>689</v>
      </c>
      <c r="E39" s="183">
        <f t="shared" si="28"/>
        <v>301</v>
      </c>
      <c r="F39" s="183">
        <f t="shared" si="28"/>
        <v>105</v>
      </c>
      <c r="G39" s="183">
        <f t="shared" si="28"/>
        <v>89</v>
      </c>
      <c r="H39" s="183">
        <f t="shared" si="28"/>
        <v>5</v>
      </c>
      <c r="I39" s="183">
        <f t="shared" si="28"/>
        <v>3</v>
      </c>
      <c r="J39" s="183">
        <f t="shared" si="28"/>
        <v>136</v>
      </c>
      <c r="K39" s="183">
        <f t="shared" si="28"/>
        <v>47</v>
      </c>
      <c r="L39" s="183">
        <f>SUM(L36:L38)</f>
        <v>13201</v>
      </c>
      <c r="AA39" s="239"/>
    </row>
    <row r="42" spans="1:40">
      <c r="A42" s="844" t="s">
        <v>51</v>
      </c>
      <c r="B42" s="844"/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</row>
    <row r="44" spans="1:40">
      <c r="A44" s="2"/>
      <c r="B44" s="395" t="s">
        <v>142</v>
      </c>
      <c r="C44" s="2"/>
      <c r="D44" s="2"/>
      <c r="E44" s="9"/>
      <c r="F44" s="2"/>
      <c r="G44" s="395" t="s">
        <v>142</v>
      </c>
      <c r="H44" s="2"/>
      <c r="I44" s="2"/>
      <c r="J44" s="9"/>
      <c r="K44" s="9"/>
      <c r="L44" s="9"/>
      <c r="M44" s="9"/>
      <c r="N44" s="9"/>
      <c r="O44" s="9"/>
      <c r="P44" s="9"/>
    </row>
    <row r="45" spans="1:40">
      <c r="A45" s="465" t="s">
        <v>143</v>
      </c>
      <c r="B45" s="466"/>
      <c r="C45" s="470"/>
      <c r="D45" s="470"/>
      <c r="E45" s="415"/>
      <c r="F45" s="465" t="s">
        <v>143</v>
      </c>
      <c r="G45" s="466"/>
      <c r="H45" s="470"/>
      <c r="I45" s="470"/>
      <c r="J45" s="415"/>
      <c r="K45" s="415"/>
      <c r="L45" s="415"/>
      <c r="M45" s="415"/>
      <c r="N45" s="415"/>
      <c r="O45" s="9"/>
      <c r="P45" s="9"/>
    </row>
    <row r="46" spans="1:40" ht="31.8">
      <c r="A46" s="465"/>
      <c r="B46" s="466"/>
      <c r="C46" s="470"/>
      <c r="D46" s="470"/>
      <c r="E46" s="415"/>
      <c r="F46" s="514" t="s">
        <v>230</v>
      </c>
      <c r="G46" s="515" t="s">
        <v>231</v>
      </c>
      <c r="H46" s="514" t="s">
        <v>232</v>
      </c>
      <c r="I46" s="514" t="s">
        <v>233</v>
      </c>
      <c r="J46" s="415"/>
      <c r="K46" s="415"/>
      <c r="L46" s="415"/>
      <c r="M46" s="415"/>
      <c r="N46" s="415"/>
      <c r="O46" s="9"/>
      <c r="P46" s="9"/>
    </row>
    <row r="47" spans="1:40" ht="31.8">
      <c r="A47" s="465"/>
      <c r="B47" s="466"/>
      <c r="C47" s="470"/>
      <c r="D47" s="470"/>
      <c r="E47" s="415"/>
      <c r="F47" s="514" t="s">
        <v>234</v>
      </c>
      <c r="G47" s="515" t="s">
        <v>231</v>
      </c>
      <c r="H47" s="514" t="s">
        <v>235</v>
      </c>
      <c r="I47" s="514" t="s">
        <v>236</v>
      </c>
      <c r="J47" s="415"/>
      <c r="K47" s="415"/>
      <c r="L47" s="415"/>
      <c r="M47" s="415"/>
      <c r="N47" s="415"/>
      <c r="O47" s="9"/>
      <c r="P47" s="9"/>
    </row>
    <row r="48" spans="1:40" ht="31.8">
      <c r="A48" s="465"/>
      <c r="B48" s="466"/>
      <c r="C48" s="353"/>
      <c r="D48" s="467"/>
      <c r="E48" s="464"/>
      <c r="F48" s="514" t="s">
        <v>237</v>
      </c>
      <c r="G48" s="515" t="s">
        <v>231</v>
      </c>
      <c r="H48" s="514" t="s">
        <v>238</v>
      </c>
      <c r="I48" s="514" t="s">
        <v>239</v>
      </c>
      <c r="J48" s="464"/>
      <c r="K48" s="464"/>
      <c r="L48" s="464"/>
      <c r="M48" s="464"/>
      <c r="N48" s="464"/>
      <c r="O48" s="408"/>
      <c r="P48" s="407"/>
    </row>
    <row r="49" spans="1:16" ht="42">
      <c r="A49" s="465"/>
      <c r="B49" s="466"/>
      <c r="C49" s="351"/>
      <c r="D49" s="351"/>
      <c r="E49" s="464"/>
      <c r="F49" s="514" t="s">
        <v>240</v>
      </c>
      <c r="G49" s="515" t="s">
        <v>231</v>
      </c>
      <c r="H49" s="514" t="s">
        <v>241</v>
      </c>
      <c r="I49" s="514" t="s">
        <v>242</v>
      </c>
      <c r="J49" s="464"/>
      <c r="K49" s="464"/>
      <c r="L49" s="464"/>
      <c r="M49" s="464"/>
      <c r="N49" s="464"/>
      <c r="O49" s="464"/>
      <c r="P49" s="464"/>
    </row>
    <row r="50" spans="1:16" ht="31.8">
      <c r="A50" s="465"/>
      <c r="B50" s="466"/>
      <c r="C50" s="351"/>
      <c r="D50" s="351"/>
      <c r="E50" s="464"/>
      <c r="F50" s="514" t="s">
        <v>243</v>
      </c>
      <c r="G50" s="515" t="s">
        <v>231</v>
      </c>
      <c r="H50" s="514" t="s">
        <v>244</v>
      </c>
      <c r="I50" s="514" t="s">
        <v>245</v>
      </c>
      <c r="J50" s="464"/>
      <c r="K50" s="464"/>
      <c r="L50" s="464"/>
      <c r="M50" s="464"/>
      <c r="N50" s="464"/>
      <c r="O50" s="464"/>
      <c r="P50" s="464"/>
    </row>
    <row r="51" spans="1:16" ht="31.8">
      <c r="A51" s="465"/>
      <c r="B51" s="466"/>
      <c r="C51" s="351"/>
      <c r="D51" s="351"/>
      <c r="E51" s="464"/>
      <c r="F51" s="514" t="s">
        <v>246</v>
      </c>
      <c r="G51" s="515" t="s">
        <v>231</v>
      </c>
      <c r="H51" s="514" t="s">
        <v>247</v>
      </c>
      <c r="I51" s="514" t="s">
        <v>248</v>
      </c>
      <c r="J51" s="464"/>
      <c r="K51" s="464"/>
      <c r="L51" s="464"/>
      <c r="M51" s="464"/>
      <c r="N51" s="464"/>
      <c r="O51" s="464"/>
      <c r="P51" s="464"/>
    </row>
    <row r="52" spans="1:16" ht="31.8">
      <c r="A52" s="465"/>
      <c r="B52" s="466"/>
      <c r="C52" s="470"/>
      <c r="D52" s="470"/>
      <c r="E52" s="415"/>
      <c r="F52" s="514" t="s">
        <v>249</v>
      </c>
      <c r="G52" s="515" t="s">
        <v>231</v>
      </c>
      <c r="H52" s="514" t="s">
        <v>250</v>
      </c>
      <c r="I52" s="514" t="s">
        <v>251</v>
      </c>
      <c r="J52" s="415"/>
      <c r="K52" s="415"/>
      <c r="L52" s="415"/>
      <c r="M52" s="415"/>
      <c r="N52" s="415"/>
      <c r="O52" s="9"/>
      <c r="P52" s="9"/>
    </row>
    <row r="53" spans="1:16" ht="31.8">
      <c r="A53" s="465"/>
      <c r="B53" s="466"/>
      <c r="C53" s="470"/>
      <c r="D53" s="470"/>
      <c r="E53" s="415"/>
      <c r="F53" s="514" t="s">
        <v>252</v>
      </c>
      <c r="G53" s="515" t="s">
        <v>231</v>
      </c>
      <c r="H53" s="514" t="s">
        <v>253</v>
      </c>
      <c r="I53" s="514" t="s">
        <v>254</v>
      </c>
      <c r="J53" s="415"/>
      <c r="K53" s="415"/>
      <c r="L53" s="415"/>
      <c r="M53" s="415"/>
      <c r="N53" s="415"/>
      <c r="O53" s="9"/>
      <c r="P53" s="9"/>
    </row>
    <row r="54" spans="1:16" ht="30.6">
      <c r="A54" s="468"/>
      <c r="B54" s="466"/>
      <c r="C54" s="470"/>
      <c r="D54" s="470"/>
      <c r="E54" s="415"/>
      <c r="F54" s="516" t="s">
        <v>255</v>
      </c>
      <c r="G54" s="515" t="s">
        <v>231</v>
      </c>
      <c r="H54" s="514" t="s">
        <v>256</v>
      </c>
      <c r="I54" s="514" t="s">
        <v>251</v>
      </c>
      <c r="J54" s="415"/>
      <c r="K54" s="415"/>
      <c r="L54" s="415"/>
      <c r="M54" s="415"/>
      <c r="N54" s="415"/>
      <c r="O54" s="9"/>
      <c r="P54" s="9"/>
    </row>
    <row r="55" spans="1:16" ht="40.799999999999997">
      <c r="A55" s="468"/>
      <c r="B55" s="466"/>
      <c r="C55" s="470"/>
      <c r="D55" s="470"/>
      <c r="E55" s="415"/>
      <c r="F55" s="516" t="s">
        <v>257</v>
      </c>
      <c r="G55" s="515" t="s">
        <v>231</v>
      </c>
      <c r="H55" s="514" t="s">
        <v>258</v>
      </c>
      <c r="I55" s="514" t="s">
        <v>251</v>
      </c>
      <c r="J55" s="415"/>
      <c r="K55" s="415"/>
      <c r="L55" s="415"/>
      <c r="M55" s="415"/>
      <c r="N55" s="415"/>
      <c r="O55" s="9"/>
      <c r="P55" s="9"/>
    </row>
    <row r="56" spans="1:16" ht="31.8">
      <c r="A56" s="468"/>
      <c r="B56" s="466"/>
      <c r="C56" s="473"/>
      <c r="D56" s="473"/>
      <c r="E56" s="477"/>
      <c r="F56" s="517" t="s">
        <v>259</v>
      </c>
      <c r="G56" s="515" t="s">
        <v>231</v>
      </c>
      <c r="H56" s="514" t="s">
        <v>260</v>
      </c>
      <c r="I56" s="514" t="s">
        <v>251</v>
      </c>
      <c r="J56" s="477"/>
      <c r="K56" s="477"/>
      <c r="L56" s="477"/>
      <c r="M56" s="362"/>
      <c r="N56" s="9"/>
      <c r="O56" s="9"/>
      <c r="P56" s="9"/>
    </row>
    <row r="57" spans="1:16" ht="42">
      <c r="A57" s="468"/>
      <c r="B57" s="466"/>
      <c r="C57" s="470"/>
      <c r="D57" s="470"/>
      <c r="E57" s="415"/>
      <c r="F57" s="517" t="s">
        <v>261</v>
      </c>
      <c r="G57" s="515" t="s">
        <v>231</v>
      </c>
      <c r="H57" s="514" t="s">
        <v>262</v>
      </c>
      <c r="I57" s="514" t="s">
        <v>251</v>
      </c>
      <c r="J57" s="415"/>
      <c r="K57" s="415"/>
      <c r="L57" s="415"/>
      <c r="M57" s="415"/>
      <c r="N57" s="415"/>
      <c r="O57" s="9"/>
      <c r="P57" s="9"/>
    </row>
    <row r="58" spans="1:16" ht="21.6">
      <c r="A58" s="468"/>
      <c r="B58" s="466"/>
      <c r="C58" s="470"/>
      <c r="D58" s="470"/>
      <c r="E58" s="415"/>
      <c r="F58" s="517" t="s">
        <v>263</v>
      </c>
      <c r="G58" s="515" t="s">
        <v>231</v>
      </c>
      <c r="H58" s="514" t="s">
        <v>264</v>
      </c>
      <c r="I58" s="514" t="s">
        <v>251</v>
      </c>
      <c r="J58" s="415"/>
      <c r="K58" s="415"/>
      <c r="L58" s="415"/>
      <c r="M58" s="415"/>
      <c r="N58" s="415"/>
      <c r="O58" s="9"/>
      <c r="P58" s="9"/>
    </row>
    <row r="59" spans="1:16" ht="31.8">
      <c r="A59" s="468"/>
      <c r="B59" s="466"/>
      <c r="C59" s="470"/>
      <c r="D59" s="470"/>
      <c r="E59" s="415"/>
      <c r="F59" s="517" t="s">
        <v>265</v>
      </c>
      <c r="G59" s="515" t="s">
        <v>231</v>
      </c>
      <c r="H59" s="514" t="s">
        <v>266</v>
      </c>
      <c r="I59" s="514" t="s">
        <v>251</v>
      </c>
      <c r="J59" s="415"/>
      <c r="K59" s="415"/>
      <c r="L59" s="415"/>
      <c r="M59" s="362"/>
      <c r="N59" s="9"/>
      <c r="O59" s="9"/>
      <c r="P59" s="9"/>
    </row>
    <row r="60" spans="1:16" ht="21.6">
      <c r="A60" s="468"/>
      <c r="B60" s="466"/>
      <c r="C60" s="473"/>
      <c r="D60" s="473"/>
      <c r="E60" s="477"/>
      <c r="F60" s="517" t="s">
        <v>149</v>
      </c>
      <c r="G60" s="518"/>
      <c r="H60" s="519"/>
      <c r="I60" s="519"/>
      <c r="J60" s="477"/>
      <c r="K60" s="477"/>
      <c r="L60" s="477"/>
      <c r="M60" s="414"/>
      <c r="N60" s="9"/>
      <c r="O60" s="9"/>
      <c r="P60" s="9"/>
    </row>
    <row r="61" spans="1:16" ht="42">
      <c r="A61" s="468"/>
      <c r="B61" s="466"/>
      <c r="C61" s="2"/>
      <c r="D61" s="2"/>
      <c r="E61" s="9"/>
      <c r="F61" s="514" t="s">
        <v>267</v>
      </c>
      <c r="G61" s="515" t="s">
        <v>231</v>
      </c>
      <c r="H61" s="520" t="s">
        <v>268</v>
      </c>
      <c r="I61" s="521" t="s">
        <v>269</v>
      </c>
      <c r="J61" s="9"/>
      <c r="K61" s="9"/>
      <c r="L61" s="9"/>
      <c r="M61" s="414"/>
      <c r="N61" s="9"/>
      <c r="O61" s="9"/>
      <c r="P61" s="9"/>
    </row>
    <row r="62" spans="1:16">
      <c r="A62" s="468"/>
      <c r="B62" s="466"/>
      <c r="C62" s="2"/>
      <c r="D62" s="2"/>
      <c r="E62" s="9"/>
      <c r="F62" s="522"/>
      <c r="G62" s="518"/>
      <c r="H62" s="522"/>
      <c r="I62" s="522"/>
      <c r="J62" s="9"/>
      <c r="K62" s="9"/>
      <c r="L62" s="9"/>
      <c r="M62" s="414"/>
      <c r="N62" s="9"/>
      <c r="O62" s="9"/>
      <c r="P62" s="9"/>
    </row>
    <row r="63" spans="1:16" ht="24.6">
      <c r="A63" s="468"/>
      <c r="B63" s="463"/>
      <c r="C63" s="469"/>
      <c r="D63" s="469"/>
      <c r="E63" s="462"/>
      <c r="F63" s="523" t="s">
        <v>49</v>
      </c>
      <c r="G63" s="524"/>
      <c r="H63" s="522"/>
      <c r="I63" s="522"/>
      <c r="J63" s="462"/>
      <c r="K63" s="9"/>
      <c r="L63" s="9"/>
      <c r="M63" s="9"/>
      <c r="N63" s="9"/>
      <c r="O63" s="9"/>
      <c r="P63" s="9"/>
    </row>
    <row r="64" spans="1:16" ht="15" customHeight="1">
      <c r="A64" s="465" t="s">
        <v>50</v>
      </c>
      <c r="B64" s="463"/>
      <c r="C64" s="474"/>
      <c r="D64" s="474"/>
      <c r="E64" s="479"/>
      <c r="F64" s="517" t="s">
        <v>270</v>
      </c>
      <c r="G64" s="515" t="s">
        <v>231</v>
      </c>
      <c r="H64" s="525" t="s">
        <v>271</v>
      </c>
      <c r="I64" s="525" t="s">
        <v>272</v>
      </c>
      <c r="J64" s="479"/>
      <c r="K64" s="479"/>
      <c r="L64" s="479"/>
      <c r="M64" s="479"/>
      <c r="N64" s="479"/>
      <c r="O64" s="9"/>
      <c r="P64" s="9"/>
    </row>
    <row r="65" spans="1:27">
      <c r="A65" s="465"/>
      <c r="B65" s="463"/>
      <c r="C65" s="470"/>
      <c r="D65" s="470"/>
      <c r="E65" s="415"/>
      <c r="F65" s="415"/>
      <c r="G65" s="415"/>
      <c r="H65" s="415"/>
      <c r="I65" s="415"/>
      <c r="J65" s="415"/>
      <c r="K65" s="415"/>
      <c r="L65" s="415"/>
      <c r="M65" s="9"/>
      <c r="N65" s="9"/>
      <c r="O65" s="9"/>
      <c r="P65" s="9"/>
    </row>
    <row r="66" spans="1:27">
      <c r="A66" s="465"/>
      <c r="B66" s="463"/>
      <c r="C66" s="470"/>
      <c r="D66" s="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27">
      <c r="A67" s="465" t="s">
        <v>149</v>
      </c>
      <c r="B67" s="463"/>
      <c r="C67" s="475"/>
      <c r="D67" s="475"/>
      <c r="E67" s="480"/>
      <c r="F67" s="480"/>
      <c r="G67" s="480"/>
      <c r="H67" s="480"/>
      <c r="I67" s="480"/>
      <c r="J67" s="480"/>
      <c r="K67" s="9"/>
      <c r="L67" s="9"/>
      <c r="M67" s="9"/>
      <c r="N67" s="9"/>
      <c r="O67" s="9"/>
      <c r="P67" s="9"/>
    </row>
    <row r="68" spans="1:27">
      <c r="A68" s="465"/>
      <c r="B68" s="463"/>
      <c r="C68" s="471"/>
      <c r="D68" s="471"/>
      <c r="E68" s="481"/>
      <c r="F68" s="481"/>
      <c r="G68" s="481"/>
      <c r="H68" s="481"/>
      <c r="I68" s="481"/>
      <c r="J68" s="481"/>
      <c r="K68" s="9"/>
      <c r="L68" s="9"/>
      <c r="M68" s="9"/>
      <c r="N68" s="9"/>
      <c r="O68" s="9"/>
      <c r="P68" s="9"/>
    </row>
    <row r="69" spans="1:27">
      <c r="A69" s="468"/>
      <c r="B69" s="463"/>
      <c r="C69" s="2"/>
      <c r="D69" s="2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27">
      <c r="A70" s="472" t="s">
        <v>49</v>
      </c>
      <c r="B70" s="466"/>
      <c r="C70" s="470"/>
      <c r="D70" s="470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9"/>
    </row>
    <row r="71" spans="1:27">
      <c r="A71" s="9"/>
      <c r="B71" s="476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15"/>
      <c r="N71" s="415"/>
      <c r="O71" s="415"/>
      <c r="P71" s="9"/>
    </row>
    <row r="72" spans="1:27">
      <c r="A72" s="9"/>
      <c r="B72" s="476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15"/>
      <c r="N72" s="415"/>
      <c r="O72" s="415"/>
      <c r="P72" s="9"/>
    </row>
    <row r="73" spans="1:27">
      <c r="A73" s="9"/>
      <c r="B73" s="478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9"/>
      <c r="P73" s="9"/>
    </row>
    <row r="74" spans="1:27">
      <c r="B74" s="205"/>
    </row>
    <row r="75" spans="1:27" s="409" customFormat="1">
      <c r="B75" s="10"/>
      <c r="C75" s="860"/>
      <c r="D75" s="860"/>
      <c r="E75" s="860"/>
      <c r="F75" s="860"/>
      <c r="G75" s="860"/>
      <c r="H75" s="860"/>
      <c r="I75" s="860"/>
      <c r="J75" s="860"/>
      <c r="K75" s="860"/>
      <c r="L75" s="860"/>
      <c r="M75" s="860"/>
      <c r="N75" s="860"/>
      <c r="AA75" s="160"/>
    </row>
    <row r="76" spans="1:27" s="409" customFormat="1">
      <c r="B76" s="10"/>
      <c r="C76" s="861"/>
      <c r="D76" s="861"/>
      <c r="E76" s="861"/>
      <c r="F76" s="861"/>
      <c r="G76" s="861"/>
      <c r="H76" s="861"/>
      <c r="I76" s="861"/>
      <c r="J76" s="861"/>
      <c r="K76" s="861"/>
      <c r="L76" s="861"/>
      <c r="M76" s="861"/>
      <c r="N76" s="861"/>
      <c r="AA76" s="160"/>
    </row>
    <row r="77" spans="1:27" s="409" customFormat="1">
      <c r="B77" s="10"/>
      <c r="C77" s="859"/>
      <c r="D77" s="859"/>
      <c r="E77" s="859"/>
      <c r="F77" s="859"/>
      <c r="G77" s="859"/>
      <c r="H77" s="859"/>
      <c r="I77" s="859"/>
      <c r="J77" s="859"/>
      <c r="K77" s="859"/>
      <c r="L77" s="859"/>
      <c r="M77" s="859"/>
      <c r="N77" s="859"/>
      <c r="O77" s="859"/>
      <c r="P77" s="859"/>
      <c r="AA77" s="160"/>
    </row>
    <row r="78" spans="1:27" s="409" customFormat="1">
      <c r="B78" s="10"/>
      <c r="AA78" s="160"/>
    </row>
    <row r="79" spans="1:27" s="409" customFormat="1">
      <c r="B79" s="10"/>
      <c r="C79" s="410"/>
      <c r="AA79" s="160"/>
    </row>
    <row r="80" spans="1:27" s="412" customFormat="1">
      <c r="B80" s="411"/>
      <c r="AA80" s="413"/>
    </row>
    <row r="81" spans="1:27" s="412" customFormat="1">
      <c r="B81" s="411"/>
      <c r="AA81" s="413"/>
    </row>
    <row r="82" spans="1:27">
      <c r="B82" s="205"/>
      <c r="C82" s="311"/>
      <c r="D82" s="310"/>
    </row>
    <row r="83" spans="1:27">
      <c r="B83" s="205"/>
      <c r="C83" s="311"/>
      <c r="D83" s="310"/>
    </row>
    <row r="84" spans="1:27">
      <c r="B84" s="205"/>
      <c r="C84" s="311"/>
      <c r="D84" s="310"/>
    </row>
    <row r="85" spans="1:27">
      <c r="B85" s="205"/>
      <c r="C85" s="311"/>
      <c r="D85" s="310"/>
    </row>
    <row r="86" spans="1:27">
      <c r="B86" s="205"/>
      <c r="C86" s="311"/>
      <c r="D86" s="310"/>
    </row>
    <row r="87" spans="1:27">
      <c r="B87" s="205"/>
      <c r="C87" s="311"/>
      <c r="D87" s="310"/>
    </row>
    <row r="88" spans="1:27">
      <c r="B88" s="205"/>
      <c r="C88" s="311"/>
      <c r="D88" s="310"/>
    </row>
    <row r="89" spans="1:27">
      <c r="B89" s="205"/>
      <c r="C89" s="311"/>
      <c r="D89" s="310"/>
    </row>
    <row r="90" spans="1:27">
      <c r="B90" s="205"/>
      <c r="C90" s="311"/>
      <c r="D90" s="310"/>
    </row>
    <row r="91" spans="1:27">
      <c r="B91" s="205"/>
      <c r="C91" s="311"/>
      <c r="D91" s="310"/>
    </row>
    <row r="92" spans="1:27">
      <c r="B92" s="205"/>
      <c r="C92" s="310"/>
    </row>
    <row r="93" spans="1:27">
      <c r="B93" s="205"/>
      <c r="C93" s="310"/>
    </row>
    <row r="94" spans="1:27" ht="15" thickBot="1">
      <c r="A94" s="312"/>
      <c r="B94" s="313"/>
      <c r="C94" s="314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</row>
    <row r="95" spans="1:27">
      <c r="B95" s="315" t="s">
        <v>151</v>
      </c>
      <c r="C95" s="309" t="s">
        <v>152</v>
      </c>
    </row>
  </sheetData>
  <mergeCells count="23">
    <mergeCell ref="C77:P77"/>
    <mergeCell ref="C75:N75"/>
    <mergeCell ref="C76:N76"/>
    <mergeCell ref="A1:L1"/>
    <mergeCell ref="AB3:AM3"/>
    <mergeCell ref="D4:D5"/>
    <mergeCell ref="E4:K4"/>
    <mergeCell ref="A3:A5"/>
    <mergeCell ref="B3:B5"/>
    <mergeCell ref="C3:C5"/>
    <mergeCell ref="D3:K3"/>
    <mergeCell ref="L3:L5"/>
    <mergeCell ref="AB19:AN19"/>
    <mergeCell ref="AB21:AB23"/>
    <mergeCell ref="AC21:AC23"/>
    <mergeCell ref="AD21:AD23"/>
    <mergeCell ref="A42:N42"/>
    <mergeCell ref="AE21:AE23"/>
    <mergeCell ref="AF21:AF23"/>
    <mergeCell ref="AG21:AM21"/>
    <mergeCell ref="AN21:AN23"/>
    <mergeCell ref="AG22:AG23"/>
    <mergeCell ref="AH22:AM22"/>
  </mergeCells>
  <pageMargins left="0.25" right="0.25" top="0.75" bottom="0.75" header="0.3" footer="0.3"/>
  <pageSetup paperSize="9" scale="2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AY60"/>
  <sheetViews>
    <sheetView workbookViewId="0">
      <selection activeCell="B4" sqref="B4:E60"/>
    </sheetView>
  </sheetViews>
  <sheetFormatPr defaultRowHeight="14.4"/>
  <cols>
    <col min="1" max="1" width="4.44140625" customWidth="1"/>
    <col min="2" max="2" width="31.6640625" customWidth="1"/>
    <col min="3" max="3" width="15.33203125" customWidth="1"/>
    <col min="4" max="4" width="8.5546875" customWidth="1"/>
    <col min="5" max="5" width="48.6640625" customWidth="1"/>
    <col min="6" max="6" width="12.44140625" customWidth="1"/>
  </cols>
  <sheetData>
    <row r="1" spans="1:51" ht="15.6">
      <c r="A1" s="203" t="s">
        <v>111</v>
      </c>
      <c r="B1" s="203"/>
      <c r="C1" s="203"/>
      <c r="D1" s="203"/>
      <c r="E1" s="203"/>
      <c r="F1" s="203"/>
      <c r="G1" s="203"/>
      <c r="H1" s="201"/>
      <c r="I1" s="201"/>
      <c r="J1" s="201"/>
      <c r="K1" s="201"/>
      <c r="L1" s="201"/>
    </row>
    <row r="3" spans="1:51" ht="28.8">
      <c r="A3" s="202" t="s">
        <v>21</v>
      </c>
      <c r="B3" s="202" t="s">
        <v>22</v>
      </c>
      <c r="C3" s="316" t="s">
        <v>26</v>
      </c>
      <c r="D3" s="202" t="s">
        <v>23</v>
      </c>
      <c r="E3" s="202" t="s">
        <v>112</v>
      </c>
      <c r="F3" s="317" t="s">
        <v>142</v>
      </c>
      <c r="L3" s="4"/>
      <c r="M3" s="4">
        <v>1</v>
      </c>
      <c r="N3" s="4">
        <v>2</v>
      </c>
      <c r="O3" s="4">
        <v>3</v>
      </c>
      <c r="P3" s="4">
        <v>4</v>
      </c>
      <c r="Q3" s="4">
        <v>5</v>
      </c>
      <c r="R3" s="4">
        <v>6</v>
      </c>
      <c r="S3" s="4">
        <v>7</v>
      </c>
      <c r="T3" s="4">
        <v>8</v>
      </c>
      <c r="U3" s="4">
        <v>9</v>
      </c>
      <c r="V3" s="4">
        <v>10</v>
      </c>
      <c r="W3" s="4">
        <v>11</v>
      </c>
      <c r="X3" s="4"/>
      <c r="Y3" s="164"/>
    </row>
    <row r="4" spans="1:51">
      <c r="A4" s="318">
        <v>1</v>
      </c>
      <c r="B4" s="319"/>
      <c r="C4" s="320"/>
      <c r="D4" s="318"/>
      <c r="E4" s="318"/>
      <c r="F4" s="318" t="s">
        <v>154</v>
      </c>
      <c r="G4">
        <v>7</v>
      </c>
      <c r="L4" s="4" t="s">
        <v>160</v>
      </c>
      <c r="M4" s="4">
        <f>COUNTIF(G32:G60,1)</f>
        <v>10</v>
      </c>
      <c r="N4" s="4">
        <f>COUNTIF(G32:G60,2)</f>
        <v>1</v>
      </c>
      <c r="O4" s="4">
        <f>COUNTIF(G32:G60,3)</f>
        <v>11</v>
      </c>
      <c r="P4" s="4">
        <f>COUNTIF(G32:G60,4)</f>
        <v>3</v>
      </c>
      <c r="Q4" s="4">
        <f>COUNTIF(G32:G60,5)</f>
        <v>0</v>
      </c>
      <c r="R4" s="4">
        <f>COUNTIF(G32:G60,6)</f>
        <v>2</v>
      </c>
      <c r="S4" s="4">
        <f>COUNTIF(G32:G60,7)</f>
        <v>0</v>
      </c>
      <c r="T4" s="4">
        <f>COUNTIF(G32:G60,8)</f>
        <v>2</v>
      </c>
      <c r="U4" s="4">
        <f>COUNTIF(G32:G60,9)</f>
        <v>0</v>
      </c>
      <c r="V4" s="4">
        <f>COUNTIF(G32:G60,10)</f>
        <v>0</v>
      </c>
      <c r="W4" s="4">
        <f>COUNTIF(G32:G60,11)</f>
        <v>0</v>
      </c>
      <c r="X4" s="4">
        <f>SUM(M4:W4)</f>
        <v>29</v>
      </c>
      <c r="Y4" s="164"/>
    </row>
    <row r="5" spans="1:51">
      <c r="A5" s="318">
        <v>2</v>
      </c>
      <c r="B5" s="319"/>
      <c r="C5" s="320"/>
      <c r="D5" s="318"/>
      <c r="E5" s="318"/>
      <c r="F5" s="318" t="s">
        <v>154</v>
      </c>
      <c r="G5">
        <v>6</v>
      </c>
      <c r="L5" s="4" t="s">
        <v>155</v>
      </c>
      <c r="M5" s="4">
        <f>COUNTIF(G12:G13,1)</f>
        <v>0</v>
      </c>
      <c r="N5" s="4">
        <f>COUNTIF(G12:G13,2)</f>
        <v>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f t="shared" ref="X5:X10" si="0">SUM(M5:W5)</f>
        <v>2</v>
      </c>
      <c r="Y5" s="164"/>
    </row>
    <row r="6" spans="1:51">
      <c r="A6" s="318">
        <v>3</v>
      </c>
      <c r="B6" s="319"/>
      <c r="C6" s="320"/>
      <c r="D6" s="318"/>
      <c r="E6" s="318"/>
      <c r="F6" s="318" t="s">
        <v>154</v>
      </c>
      <c r="G6">
        <v>2</v>
      </c>
      <c r="L6" s="4" t="s">
        <v>157</v>
      </c>
      <c r="M6" s="4">
        <f>COUNTIF(G15:G19,1)</f>
        <v>0</v>
      </c>
      <c r="N6" s="4"/>
      <c r="O6" s="4"/>
      <c r="P6" s="4"/>
      <c r="Q6" s="4"/>
      <c r="R6" s="4"/>
      <c r="S6" s="4"/>
      <c r="T6" s="4"/>
      <c r="U6" s="4">
        <f>COUNTIF(G15:G19,9)</f>
        <v>5</v>
      </c>
      <c r="V6" s="4"/>
      <c r="W6" s="4"/>
      <c r="X6" s="4">
        <f t="shared" si="0"/>
        <v>5</v>
      </c>
      <c r="Y6" s="164"/>
    </row>
    <row r="7" spans="1:51">
      <c r="A7" s="318">
        <v>4</v>
      </c>
      <c r="B7" s="319"/>
      <c r="C7" s="320"/>
      <c r="D7" s="318"/>
      <c r="E7" s="318"/>
      <c r="F7" s="318" t="s">
        <v>154</v>
      </c>
      <c r="G7">
        <v>2</v>
      </c>
      <c r="L7" s="4" t="s">
        <v>158</v>
      </c>
      <c r="M7" s="4">
        <f>COUNTIF(G20:G26,1)</f>
        <v>2</v>
      </c>
      <c r="N7" s="4"/>
      <c r="O7" s="4"/>
      <c r="P7" s="4"/>
      <c r="Q7" s="4"/>
      <c r="R7" s="4"/>
      <c r="S7" s="4"/>
      <c r="T7" s="4"/>
      <c r="U7" s="4">
        <f>COUNTIF(G20:G26,9)</f>
        <v>5</v>
      </c>
      <c r="V7" s="4"/>
      <c r="W7" s="4"/>
      <c r="X7" s="4">
        <f t="shared" si="0"/>
        <v>7</v>
      </c>
      <c r="Y7" s="164"/>
    </row>
    <row r="8" spans="1:51">
      <c r="A8" s="318">
        <v>5</v>
      </c>
      <c r="B8" s="319"/>
      <c r="C8" s="320"/>
      <c r="D8" s="318"/>
      <c r="E8" s="318"/>
      <c r="F8" s="318" t="s">
        <v>154</v>
      </c>
      <c r="G8">
        <v>2</v>
      </c>
      <c r="L8" s="4" t="s">
        <v>159</v>
      </c>
      <c r="M8" s="4">
        <f>COUNTIF(G27:G31,1)</f>
        <v>0</v>
      </c>
      <c r="N8" s="4">
        <f>COUNTIF(G27:G31,2)</f>
        <v>3</v>
      </c>
      <c r="O8" s="4">
        <f>COUNTIF(G27:G31,3)</f>
        <v>1</v>
      </c>
      <c r="P8" s="4">
        <f>COUNTIF(G27:G31,4)</f>
        <v>1</v>
      </c>
      <c r="Q8" s="4"/>
      <c r="R8" s="4"/>
      <c r="S8" s="4"/>
      <c r="T8" s="4"/>
      <c r="U8" s="4"/>
      <c r="V8" s="4"/>
      <c r="W8" s="4"/>
      <c r="X8" s="4">
        <f t="shared" si="0"/>
        <v>5</v>
      </c>
      <c r="Y8" s="164"/>
    </row>
    <row r="9" spans="1:51" ht="15" thickBot="1">
      <c r="A9" s="318">
        <v>6</v>
      </c>
      <c r="B9" s="319"/>
      <c r="C9" s="320"/>
      <c r="D9" s="318"/>
      <c r="E9" s="318"/>
      <c r="F9" s="318" t="s">
        <v>154</v>
      </c>
      <c r="G9">
        <v>2</v>
      </c>
      <c r="L9" s="4" t="s">
        <v>156</v>
      </c>
      <c r="M9" s="4"/>
      <c r="N9" s="4"/>
      <c r="O9" s="4"/>
      <c r="P9" s="4"/>
      <c r="Q9" s="4"/>
      <c r="R9" s="4"/>
      <c r="S9" s="4"/>
      <c r="T9" s="4"/>
      <c r="U9" s="4"/>
      <c r="V9" s="4">
        <v>1</v>
      </c>
      <c r="W9" s="4"/>
      <c r="X9" s="4">
        <f t="shared" si="0"/>
        <v>1</v>
      </c>
      <c r="Y9" s="164"/>
    </row>
    <row r="10" spans="1:51" s="2" customFormat="1" ht="15" thickBot="1">
      <c r="A10" s="318">
        <v>7</v>
      </c>
      <c r="B10" s="319"/>
      <c r="C10" s="320"/>
      <c r="D10" s="318"/>
      <c r="E10" s="318"/>
      <c r="F10" s="318" t="s">
        <v>154</v>
      </c>
      <c r="G10" s="9">
        <v>2</v>
      </c>
      <c r="H10" s="9"/>
      <c r="I10" s="9"/>
      <c r="J10" s="9"/>
      <c r="K10" s="9"/>
      <c r="L10" s="4" t="s">
        <v>154</v>
      </c>
      <c r="M10" s="4">
        <f>COUNTIF(G4:G11,M3)</f>
        <v>0</v>
      </c>
      <c r="N10" s="4">
        <f>COUNTIF(G4:G11,N3)</f>
        <v>6</v>
      </c>
      <c r="O10" s="4">
        <f>COUNTIF(G4:G11,O3)</f>
        <v>0</v>
      </c>
      <c r="P10" s="4">
        <f>COUNTIF(G4:G11,P3)</f>
        <v>0</v>
      </c>
      <c r="Q10" s="4">
        <f>COUNTIF(G4:G11,Q3)</f>
        <v>0</v>
      </c>
      <c r="R10" s="4">
        <f>COUNTIF(G4:G11,R3)</f>
        <v>1</v>
      </c>
      <c r="S10" s="4">
        <f>COUNTIF(G4:G11,S3)</f>
        <v>1</v>
      </c>
      <c r="T10" s="4">
        <f>COUNTIF(G4:G11,T3)</f>
        <v>0</v>
      </c>
      <c r="U10" s="4">
        <f>COUNTIF(G4:G11,U3)</f>
        <v>0</v>
      </c>
      <c r="V10" s="4">
        <f>COUNTIF(G4:G11,V3)</f>
        <v>0</v>
      </c>
      <c r="W10" s="4">
        <f t="shared" ref="W10" si="1">COUNTIF(Q4:Q11,W3)</f>
        <v>0</v>
      </c>
      <c r="X10" s="4">
        <f t="shared" si="0"/>
        <v>8</v>
      </c>
      <c r="Y10" s="39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s="2" customFormat="1">
      <c r="A11" s="318">
        <v>8</v>
      </c>
      <c r="B11" s="319"/>
      <c r="C11" s="320"/>
      <c r="D11" s="318"/>
      <c r="E11" s="319"/>
      <c r="F11" s="318" t="s">
        <v>154</v>
      </c>
      <c r="G11" s="362">
        <v>2</v>
      </c>
      <c r="H11" s="9"/>
      <c r="I11" s="9"/>
      <c r="J11" s="9"/>
      <c r="K11" s="9"/>
      <c r="L11" s="186"/>
      <c r="M11" s="186">
        <f>SUM(M4:M10)</f>
        <v>12</v>
      </c>
      <c r="N11" s="186">
        <f>SUM(N4:N10)</f>
        <v>12</v>
      </c>
      <c r="O11" s="186">
        <f>SUM(O4:O10)</f>
        <v>12</v>
      </c>
      <c r="P11" s="186">
        <f>SUM(P4:P10)</f>
        <v>4</v>
      </c>
      <c r="Q11" s="186">
        <f t="shared" ref="Q11" si="2">SUM(Q5:Q10)</f>
        <v>0</v>
      </c>
      <c r="R11" s="186">
        <f>SUM(R4:R10)</f>
        <v>3</v>
      </c>
      <c r="S11" s="186">
        <f>SUM(S4:S10)</f>
        <v>1</v>
      </c>
      <c r="T11" s="186">
        <f>SUM(T4:T10)</f>
        <v>2</v>
      </c>
      <c r="U11" s="186">
        <f t="shared" ref="U11:W11" si="3">SUM(U4:U10)</f>
        <v>10</v>
      </c>
      <c r="V11" s="186">
        <f t="shared" si="3"/>
        <v>1</v>
      </c>
      <c r="W11" s="186">
        <f t="shared" si="3"/>
        <v>0</v>
      </c>
      <c r="X11" s="186">
        <f>SUM(X4:X10)</f>
        <v>57</v>
      </c>
      <c r="Y11" s="186">
        <f>SUM(M11:W11)</f>
        <v>57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s="2" customFormat="1">
      <c r="A12" s="318">
        <v>9</v>
      </c>
      <c r="B12" s="321"/>
      <c r="C12" s="322"/>
      <c r="D12" s="321"/>
      <c r="E12" s="318"/>
      <c r="F12" s="318" t="s">
        <v>155</v>
      </c>
      <c r="G12" s="362">
        <v>2</v>
      </c>
      <c r="H12" s="9"/>
      <c r="I12" s="9"/>
      <c r="J12" s="9"/>
      <c r="K12" s="9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s="2" customFormat="1">
      <c r="A13" s="318">
        <v>10</v>
      </c>
      <c r="B13" s="319"/>
      <c r="C13" s="322"/>
      <c r="D13" s="321"/>
      <c r="E13" s="318"/>
      <c r="F13" s="318" t="s">
        <v>155</v>
      </c>
      <c r="G13" s="362">
        <v>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>
      <c r="A14" s="318">
        <v>11</v>
      </c>
      <c r="B14" s="318"/>
      <c r="C14" s="320"/>
      <c r="D14" s="321"/>
      <c r="E14" s="321"/>
      <c r="F14" s="318" t="s">
        <v>156</v>
      </c>
      <c r="G14" s="362">
        <v>10</v>
      </c>
    </row>
    <row r="15" spans="1:51">
      <c r="A15" s="318">
        <v>12</v>
      </c>
      <c r="B15" s="318"/>
      <c r="C15" s="320"/>
      <c r="D15" s="318"/>
      <c r="E15" s="318"/>
      <c r="F15" s="323" t="s">
        <v>157</v>
      </c>
      <c r="G15" s="362">
        <v>9</v>
      </c>
    </row>
    <row r="16" spans="1:51">
      <c r="A16" s="318">
        <v>13</v>
      </c>
      <c r="B16" s="318"/>
      <c r="C16" s="320"/>
      <c r="D16" s="318"/>
      <c r="E16" s="318"/>
      <c r="F16" s="323" t="s">
        <v>157</v>
      </c>
      <c r="G16" s="362">
        <v>9</v>
      </c>
      <c r="K16" s="2" t="s">
        <v>160</v>
      </c>
      <c r="L16" s="2">
        <v>29</v>
      </c>
      <c r="N16" s="4">
        <v>1</v>
      </c>
      <c r="O16" s="4">
        <v>2</v>
      </c>
      <c r="P16" s="4">
        <v>3</v>
      </c>
      <c r="Q16" s="4">
        <v>4</v>
      </c>
      <c r="R16" s="4">
        <v>5</v>
      </c>
      <c r="S16" s="4">
        <v>6</v>
      </c>
      <c r="T16" s="4">
        <v>7</v>
      </c>
      <c r="U16" s="4">
        <v>8</v>
      </c>
      <c r="V16" s="4">
        <v>9</v>
      </c>
      <c r="W16" s="4">
        <v>10</v>
      </c>
      <c r="X16" s="4">
        <v>11</v>
      </c>
    </row>
    <row r="17" spans="1:24">
      <c r="A17" s="318">
        <v>14</v>
      </c>
      <c r="B17" s="318"/>
      <c r="C17" s="320"/>
      <c r="D17" s="318"/>
      <c r="E17" s="318"/>
      <c r="F17" s="323" t="s">
        <v>157</v>
      </c>
      <c r="G17" s="362">
        <v>9</v>
      </c>
      <c r="K17" s="2" t="s">
        <v>155</v>
      </c>
      <c r="L17" s="2">
        <v>2</v>
      </c>
      <c r="N17" s="4">
        <v>12</v>
      </c>
      <c r="O17" s="4">
        <v>12</v>
      </c>
      <c r="P17" s="4">
        <v>12</v>
      </c>
      <c r="Q17" s="4">
        <v>4</v>
      </c>
      <c r="R17" s="4">
        <v>0</v>
      </c>
      <c r="S17" s="4">
        <v>3</v>
      </c>
      <c r="T17" s="4">
        <v>1</v>
      </c>
      <c r="U17" s="4">
        <v>2</v>
      </c>
      <c r="V17" s="4">
        <v>10</v>
      </c>
      <c r="W17" s="4">
        <v>1</v>
      </c>
      <c r="X17" s="4">
        <v>0</v>
      </c>
    </row>
    <row r="18" spans="1:24">
      <c r="A18" s="318">
        <v>15</v>
      </c>
      <c r="B18" s="318"/>
      <c r="C18" s="320"/>
      <c r="D18" s="318"/>
      <c r="E18" s="318"/>
      <c r="F18" s="323" t="s">
        <v>157</v>
      </c>
      <c r="G18" s="362">
        <v>9</v>
      </c>
      <c r="K18" s="2" t="s">
        <v>157</v>
      </c>
      <c r="L18" s="2">
        <v>5</v>
      </c>
    </row>
    <row r="19" spans="1:24">
      <c r="A19" s="318">
        <v>16</v>
      </c>
      <c r="B19" s="318"/>
      <c r="C19" s="320"/>
      <c r="D19" s="318"/>
      <c r="E19" s="318"/>
      <c r="F19" s="323" t="s">
        <v>157</v>
      </c>
      <c r="G19" s="362">
        <v>9</v>
      </c>
      <c r="K19" s="2" t="s">
        <v>158</v>
      </c>
      <c r="L19" s="2">
        <v>7</v>
      </c>
    </row>
    <row r="20" spans="1:24">
      <c r="A20" s="318">
        <v>17</v>
      </c>
      <c r="B20" s="318"/>
      <c r="C20" s="320"/>
      <c r="D20" s="318"/>
      <c r="E20" s="318"/>
      <c r="F20" s="323" t="s">
        <v>158</v>
      </c>
      <c r="G20" s="362">
        <v>1</v>
      </c>
      <c r="K20" s="2" t="s">
        <v>159</v>
      </c>
      <c r="L20" s="2">
        <v>5</v>
      </c>
    </row>
    <row r="21" spans="1:24">
      <c r="A21" s="318">
        <v>18</v>
      </c>
      <c r="B21" s="318"/>
      <c r="C21" s="320"/>
      <c r="D21" s="318"/>
      <c r="E21" s="318"/>
      <c r="F21" s="323" t="s">
        <v>158</v>
      </c>
      <c r="G21" s="362">
        <v>1</v>
      </c>
      <c r="K21" s="2" t="s">
        <v>156</v>
      </c>
      <c r="L21" s="2">
        <v>1</v>
      </c>
    </row>
    <row r="22" spans="1:24">
      <c r="A22" s="318">
        <v>19</v>
      </c>
      <c r="B22" s="324"/>
      <c r="C22" s="320"/>
      <c r="D22" s="318"/>
      <c r="E22" s="321"/>
      <c r="F22" s="323" t="s">
        <v>158</v>
      </c>
      <c r="G22" s="362">
        <v>9</v>
      </c>
      <c r="K22" s="2" t="s">
        <v>154</v>
      </c>
      <c r="L22" s="2">
        <v>8</v>
      </c>
    </row>
    <row r="23" spans="1:24" ht="15" thickBot="1">
      <c r="A23" s="318">
        <v>20</v>
      </c>
      <c r="B23" s="324"/>
      <c r="C23" s="320"/>
      <c r="D23" s="318"/>
      <c r="E23" s="321"/>
      <c r="F23" s="323" t="s">
        <v>158</v>
      </c>
      <c r="G23" s="362">
        <v>9</v>
      </c>
    </row>
    <row r="24" spans="1:24" ht="15" thickBot="1">
      <c r="A24" s="318">
        <v>21</v>
      </c>
      <c r="B24" s="318"/>
      <c r="C24" s="320"/>
      <c r="D24" s="318"/>
      <c r="E24" s="318"/>
      <c r="F24" s="323" t="s">
        <v>158</v>
      </c>
      <c r="G24" s="362">
        <v>9</v>
      </c>
      <c r="K24" s="400" t="s">
        <v>182</v>
      </c>
      <c r="L24" s="401">
        <v>36</v>
      </c>
      <c r="M24" s="402">
        <f>L24*100/L28</f>
        <v>63.157894736842103</v>
      </c>
    </row>
    <row r="25" spans="1:24" ht="24.75" customHeight="1">
      <c r="A25" s="318">
        <v>22</v>
      </c>
      <c r="B25" s="318"/>
      <c r="C25" s="320"/>
      <c r="D25" s="318"/>
      <c r="E25" s="318"/>
      <c r="F25" s="323" t="s">
        <v>158</v>
      </c>
      <c r="G25" s="362">
        <v>9</v>
      </c>
      <c r="K25" s="927" t="s">
        <v>180</v>
      </c>
      <c r="L25" s="929">
        <v>3</v>
      </c>
      <c r="M25" s="930">
        <f>L25*100/L28</f>
        <v>5.2631578947368425</v>
      </c>
    </row>
    <row r="26" spans="1:24" ht="15" thickBot="1">
      <c r="A26" s="318">
        <v>23</v>
      </c>
      <c r="B26" s="318"/>
      <c r="C26" s="320"/>
      <c r="D26" s="318"/>
      <c r="E26" s="318"/>
      <c r="F26" s="323" t="s">
        <v>158</v>
      </c>
      <c r="G26" s="362">
        <v>9</v>
      </c>
      <c r="K26" s="928"/>
      <c r="L26" s="929"/>
      <c r="M26" s="931"/>
    </row>
    <row r="27" spans="1:24" ht="15" thickBot="1">
      <c r="A27" s="318">
        <v>24</v>
      </c>
      <c r="B27" s="324"/>
      <c r="C27" s="320"/>
      <c r="D27" s="318"/>
      <c r="E27" s="325"/>
      <c r="F27" s="323" t="s">
        <v>159</v>
      </c>
      <c r="G27" s="362">
        <v>2</v>
      </c>
      <c r="K27" s="400" t="s">
        <v>5</v>
      </c>
      <c r="L27" s="401">
        <v>18</v>
      </c>
      <c r="M27" s="402">
        <f>L27*100/L28</f>
        <v>31.578947368421051</v>
      </c>
    </row>
    <row r="28" spans="1:24">
      <c r="A28" s="318">
        <v>25</v>
      </c>
      <c r="B28" s="324"/>
      <c r="C28" s="320"/>
      <c r="D28" s="318"/>
      <c r="E28" s="325"/>
      <c r="F28" s="323" t="s">
        <v>159</v>
      </c>
      <c r="G28" s="362">
        <v>2</v>
      </c>
      <c r="K28" s="205"/>
      <c r="L28" s="4">
        <f>SUM(L24:L27)</f>
        <v>57</v>
      </c>
      <c r="M28" s="393"/>
    </row>
    <row r="29" spans="1:24">
      <c r="A29" s="318">
        <v>26</v>
      </c>
      <c r="B29" s="324"/>
      <c r="C29" s="320"/>
      <c r="D29" s="318"/>
      <c r="E29" s="326"/>
      <c r="F29" s="323" t="s">
        <v>159</v>
      </c>
      <c r="G29" s="362">
        <v>3</v>
      </c>
    </row>
    <row r="30" spans="1:24">
      <c r="A30" s="318">
        <v>27</v>
      </c>
      <c r="B30" s="324"/>
      <c r="C30" s="320"/>
      <c r="D30" s="318"/>
      <c r="E30" s="325"/>
      <c r="F30" s="323" t="s">
        <v>159</v>
      </c>
      <c r="G30" s="362">
        <v>4</v>
      </c>
    </row>
    <row r="31" spans="1:24">
      <c r="A31" s="318">
        <v>28</v>
      </c>
      <c r="B31" s="324"/>
      <c r="C31" s="320"/>
      <c r="D31" s="318"/>
      <c r="E31" s="325"/>
      <c r="F31" s="323" t="s">
        <v>159</v>
      </c>
      <c r="G31" s="362">
        <v>2</v>
      </c>
      <c r="K31" t="s">
        <v>160</v>
      </c>
      <c r="L31">
        <v>29</v>
      </c>
    </row>
    <row r="32" spans="1:24">
      <c r="A32" s="318">
        <v>29</v>
      </c>
      <c r="B32" s="321"/>
      <c r="C32" s="327"/>
      <c r="D32" s="321"/>
      <c r="E32" s="321"/>
      <c r="F32" s="318" t="s">
        <v>160</v>
      </c>
      <c r="G32" s="362">
        <v>6</v>
      </c>
      <c r="K32" t="s">
        <v>155</v>
      </c>
      <c r="L32">
        <v>2</v>
      </c>
    </row>
    <row r="33" spans="1:12">
      <c r="A33" s="318">
        <v>30</v>
      </c>
      <c r="B33" s="321"/>
      <c r="C33" s="327"/>
      <c r="D33" s="321"/>
      <c r="E33" s="321"/>
      <c r="F33" s="318" t="s">
        <v>160</v>
      </c>
      <c r="G33" s="362">
        <v>6</v>
      </c>
      <c r="K33" t="s">
        <v>158</v>
      </c>
      <c r="L33">
        <v>2</v>
      </c>
    </row>
    <row r="34" spans="1:12">
      <c r="A34" s="318">
        <v>31</v>
      </c>
      <c r="B34" s="321"/>
      <c r="C34" s="327"/>
      <c r="D34" s="321"/>
      <c r="E34" s="321"/>
      <c r="F34" s="318" t="s">
        <v>160</v>
      </c>
      <c r="G34" s="362">
        <v>8</v>
      </c>
      <c r="K34" t="s">
        <v>159</v>
      </c>
      <c r="L34">
        <v>5</v>
      </c>
    </row>
    <row r="35" spans="1:12">
      <c r="A35" s="318">
        <v>32</v>
      </c>
      <c r="B35" s="321"/>
      <c r="C35" s="327"/>
      <c r="D35" s="321"/>
      <c r="E35" s="321"/>
      <c r="F35" s="318" t="s">
        <v>160</v>
      </c>
      <c r="G35" s="362">
        <v>8</v>
      </c>
      <c r="K35" t="s">
        <v>156</v>
      </c>
      <c r="L35">
        <v>1</v>
      </c>
    </row>
    <row r="36" spans="1:12">
      <c r="A36" s="318">
        <v>33</v>
      </c>
      <c r="B36" s="321"/>
      <c r="C36" s="327"/>
      <c r="D36" s="321"/>
      <c r="E36" s="321"/>
      <c r="F36" s="318" t="s">
        <v>160</v>
      </c>
      <c r="G36" s="362">
        <v>1</v>
      </c>
      <c r="K36" t="s">
        <v>154</v>
      </c>
      <c r="L36">
        <v>8</v>
      </c>
    </row>
    <row r="37" spans="1:12">
      <c r="A37" s="318">
        <v>34</v>
      </c>
      <c r="B37" s="321"/>
      <c r="C37" s="327"/>
      <c r="D37" s="321"/>
      <c r="E37" s="321"/>
      <c r="F37" s="318" t="s">
        <v>160</v>
      </c>
      <c r="G37" s="362">
        <v>1</v>
      </c>
    </row>
    <row r="38" spans="1:12">
      <c r="A38" s="318">
        <v>35</v>
      </c>
      <c r="B38" s="321"/>
      <c r="C38" s="327"/>
      <c r="D38" s="321"/>
      <c r="E38" s="321"/>
      <c r="F38" s="318" t="s">
        <v>160</v>
      </c>
      <c r="G38" s="362">
        <v>1</v>
      </c>
    </row>
    <row r="39" spans="1:12">
      <c r="A39" s="318">
        <v>36</v>
      </c>
      <c r="B39" s="321"/>
      <c r="C39" s="327"/>
      <c r="D39" s="321"/>
      <c r="E39" s="321"/>
      <c r="F39" s="318" t="s">
        <v>160</v>
      </c>
      <c r="G39" s="362">
        <v>1</v>
      </c>
    </row>
    <row r="40" spans="1:12">
      <c r="A40" s="318">
        <v>37</v>
      </c>
      <c r="B40" s="321"/>
      <c r="C40" s="327"/>
      <c r="D40" s="321"/>
      <c r="E40" s="321"/>
      <c r="F40" s="318" t="s">
        <v>160</v>
      </c>
      <c r="G40">
        <v>1</v>
      </c>
    </row>
    <row r="41" spans="1:12">
      <c r="A41" s="318">
        <v>38</v>
      </c>
      <c r="B41" s="321"/>
      <c r="C41" s="327"/>
      <c r="D41" s="321"/>
      <c r="E41" s="321"/>
      <c r="F41" s="318" t="s">
        <v>160</v>
      </c>
      <c r="G41">
        <v>1</v>
      </c>
      <c r="J41" t="s">
        <v>157</v>
      </c>
      <c r="K41" t="s">
        <v>158</v>
      </c>
    </row>
    <row r="42" spans="1:12">
      <c r="A42" s="318">
        <v>39</v>
      </c>
      <c r="B42" s="321"/>
      <c r="C42" s="327"/>
      <c r="D42" s="321"/>
      <c r="E42" s="321"/>
      <c r="F42" s="318" t="s">
        <v>160</v>
      </c>
      <c r="G42">
        <v>1</v>
      </c>
      <c r="J42">
        <v>5</v>
      </c>
      <c r="K42">
        <v>5</v>
      </c>
    </row>
    <row r="43" spans="1:12">
      <c r="A43" s="318">
        <v>40</v>
      </c>
      <c r="B43" s="321"/>
      <c r="C43" s="327"/>
      <c r="D43" s="321"/>
      <c r="E43" s="321"/>
      <c r="F43" s="318" t="s">
        <v>160</v>
      </c>
      <c r="G43">
        <v>1</v>
      </c>
    </row>
    <row r="44" spans="1:12">
      <c r="A44" s="318">
        <v>41</v>
      </c>
      <c r="B44" s="321"/>
      <c r="C44" s="327"/>
      <c r="D44" s="321"/>
      <c r="E44" s="321"/>
      <c r="F44" s="318" t="s">
        <v>160</v>
      </c>
      <c r="G44">
        <v>1</v>
      </c>
    </row>
    <row r="45" spans="1:12">
      <c r="A45" s="318">
        <v>42</v>
      </c>
      <c r="B45" s="321"/>
      <c r="C45" s="327"/>
      <c r="D45" s="321"/>
      <c r="E45" s="321"/>
      <c r="F45" s="318" t="s">
        <v>160</v>
      </c>
      <c r="G45">
        <v>1</v>
      </c>
    </row>
    <row r="46" spans="1:12">
      <c r="A46" s="318">
        <v>43</v>
      </c>
      <c r="B46" s="321"/>
      <c r="C46" s="327"/>
      <c r="D46" s="321"/>
      <c r="E46" s="321"/>
      <c r="F46" s="318" t="s">
        <v>160</v>
      </c>
      <c r="G46">
        <v>2</v>
      </c>
    </row>
    <row r="47" spans="1:12">
      <c r="A47" s="318">
        <v>44</v>
      </c>
      <c r="B47" s="321"/>
      <c r="C47" s="327"/>
      <c r="D47" s="321"/>
      <c r="E47" s="321"/>
      <c r="F47" s="318" t="s">
        <v>160</v>
      </c>
      <c r="G47">
        <v>3</v>
      </c>
    </row>
    <row r="48" spans="1:12">
      <c r="A48" s="318">
        <v>45</v>
      </c>
      <c r="B48" s="321"/>
      <c r="C48" s="327"/>
      <c r="D48" s="321"/>
      <c r="E48" s="321"/>
      <c r="F48" s="318" t="s">
        <v>160</v>
      </c>
      <c r="G48">
        <v>3</v>
      </c>
    </row>
    <row r="49" spans="1:7">
      <c r="A49" s="318">
        <v>46</v>
      </c>
      <c r="B49" s="321"/>
      <c r="C49" s="327"/>
      <c r="D49" s="321"/>
      <c r="E49" s="321"/>
      <c r="F49" s="318" t="s">
        <v>160</v>
      </c>
      <c r="G49">
        <v>3</v>
      </c>
    </row>
    <row r="50" spans="1:7">
      <c r="A50" s="318">
        <v>47</v>
      </c>
      <c r="B50" s="321"/>
      <c r="C50" s="327"/>
      <c r="D50" s="321"/>
      <c r="E50" s="321"/>
      <c r="F50" s="318" t="s">
        <v>160</v>
      </c>
      <c r="G50">
        <v>3</v>
      </c>
    </row>
    <row r="51" spans="1:7">
      <c r="A51" s="318">
        <v>48</v>
      </c>
      <c r="B51" s="321"/>
      <c r="C51" s="327"/>
      <c r="D51" s="321"/>
      <c r="E51" s="321"/>
      <c r="F51" s="318" t="s">
        <v>160</v>
      </c>
      <c r="G51">
        <v>3</v>
      </c>
    </row>
    <row r="52" spans="1:7">
      <c r="A52" s="318">
        <v>49</v>
      </c>
      <c r="B52" s="321"/>
      <c r="C52" s="327"/>
      <c r="D52" s="321"/>
      <c r="E52" s="321"/>
      <c r="F52" s="318" t="s">
        <v>160</v>
      </c>
      <c r="G52">
        <v>3</v>
      </c>
    </row>
    <row r="53" spans="1:7">
      <c r="A53" s="318">
        <v>50</v>
      </c>
      <c r="B53" s="321"/>
      <c r="C53" s="327"/>
      <c r="D53" s="321"/>
      <c r="E53" s="321"/>
      <c r="F53" s="318" t="s">
        <v>160</v>
      </c>
      <c r="G53">
        <v>3</v>
      </c>
    </row>
    <row r="54" spans="1:7">
      <c r="A54" s="318">
        <v>51</v>
      </c>
      <c r="B54" s="321"/>
      <c r="C54" s="327"/>
      <c r="D54" s="321"/>
      <c r="E54" s="321"/>
      <c r="F54" s="318" t="s">
        <v>160</v>
      </c>
      <c r="G54">
        <v>3</v>
      </c>
    </row>
    <row r="55" spans="1:7">
      <c r="A55" s="318">
        <v>52</v>
      </c>
      <c r="B55" s="328"/>
      <c r="C55" s="327"/>
      <c r="D55" s="328"/>
      <c r="E55" s="328"/>
      <c r="F55" s="318" t="s">
        <v>160</v>
      </c>
      <c r="G55">
        <v>3</v>
      </c>
    </row>
    <row r="56" spans="1:7">
      <c r="A56" s="318">
        <v>53</v>
      </c>
      <c r="B56" s="328"/>
      <c r="C56" s="327"/>
      <c r="D56" s="328"/>
      <c r="E56" s="328"/>
      <c r="F56" s="318" t="s">
        <v>160</v>
      </c>
      <c r="G56">
        <v>3</v>
      </c>
    </row>
    <row r="57" spans="1:7">
      <c r="A57" s="318">
        <v>54</v>
      </c>
      <c r="B57" s="328"/>
      <c r="C57" s="327"/>
      <c r="D57" s="328"/>
      <c r="E57" s="321"/>
      <c r="F57" s="318" t="s">
        <v>160</v>
      </c>
      <c r="G57">
        <v>3</v>
      </c>
    </row>
    <row r="58" spans="1:7">
      <c r="A58" s="318">
        <v>55</v>
      </c>
      <c r="B58" s="328"/>
      <c r="C58" s="327"/>
      <c r="D58" s="328"/>
      <c r="E58" s="321"/>
      <c r="F58" s="318" t="s">
        <v>160</v>
      </c>
      <c r="G58">
        <v>4</v>
      </c>
    </row>
    <row r="59" spans="1:7">
      <c r="A59" s="318">
        <v>56</v>
      </c>
      <c r="B59" s="328"/>
      <c r="C59" s="327"/>
      <c r="D59" s="328"/>
      <c r="E59" s="321"/>
      <c r="F59" s="318" t="s">
        <v>160</v>
      </c>
      <c r="G59">
        <v>4</v>
      </c>
    </row>
    <row r="60" spans="1:7">
      <c r="A60" s="318">
        <v>57</v>
      </c>
      <c r="B60" s="328"/>
      <c r="C60" s="327"/>
      <c r="D60" s="328"/>
      <c r="E60" s="321"/>
      <c r="F60" s="318" t="s">
        <v>160</v>
      </c>
      <c r="G60">
        <v>4</v>
      </c>
    </row>
  </sheetData>
  <mergeCells count="3">
    <mergeCell ref="K25:K26"/>
    <mergeCell ref="L25:L26"/>
    <mergeCell ref="M25:M26"/>
  </mergeCells>
  <pageMargins left="0.7" right="0.7" top="0.75" bottom="0.75" header="0.3" footer="0.3"/>
  <pageSetup paperSize="9" scale="41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Q9"/>
  <sheetViews>
    <sheetView workbookViewId="0">
      <selection activeCell="N19" sqref="N19"/>
    </sheetView>
  </sheetViews>
  <sheetFormatPr defaultRowHeight="14.4"/>
  <sheetData>
    <row r="5" spans="1:17" ht="101.4">
      <c r="A5" s="374"/>
      <c r="B5" s="375" t="s">
        <v>0</v>
      </c>
      <c r="C5" s="375" t="s">
        <v>5</v>
      </c>
      <c r="D5" s="375" t="s">
        <v>6</v>
      </c>
      <c r="E5" s="375" t="s">
        <v>44</v>
      </c>
      <c r="F5" s="375" t="s">
        <v>7</v>
      </c>
      <c r="G5" s="375" t="s">
        <v>8</v>
      </c>
      <c r="H5" s="375" t="s">
        <v>9</v>
      </c>
      <c r="I5" s="375" t="s">
        <v>10</v>
      </c>
      <c r="J5" s="375" t="s">
        <v>11</v>
      </c>
      <c r="K5" s="375" t="s">
        <v>12</v>
      </c>
      <c r="L5" s="375" t="s">
        <v>13</v>
      </c>
      <c r="M5" s="932" t="s">
        <v>43</v>
      </c>
      <c r="N5" s="932"/>
      <c r="O5" s="375" t="s">
        <v>14</v>
      </c>
      <c r="P5" s="932" t="s">
        <v>15</v>
      </c>
      <c r="Q5" s="932"/>
    </row>
    <row r="6" spans="1:17">
      <c r="A6" s="4" t="s">
        <v>88</v>
      </c>
      <c r="B6" s="4">
        <v>769</v>
      </c>
      <c r="C6" s="4">
        <v>12</v>
      </c>
      <c r="D6" s="4">
        <v>11</v>
      </c>
      <c r="E6" s="4">
        <v>768</v>
      </c>
      <c r="F6" s="4">
        <v>195</v>
      </c>
      <c r="G6" s="4">
        <f t="shared" ref="G6" si="0">(E6-F6-L6)*100/(E6-F6)</f>
        <v>98.080279232111693</v>
      </c>
      <c r="H6" s="4">
        <f t="shared" ref="H6" si="1">(I6+J6)*100/(E6-F6)</f>
        <v>55.148342059336827</v>
      </c>
      <c r="I6" s="4">
        <v>40</v>
      </c>
      <c r="J6" s="4">
        <v>276</v>
      </c>
      <c r="K6" s="4">
        <v>59</v>
      </c>
      <c r="L6" s="4">
        <v>11</v>
      </c>
      <c r="M6" s="4">
        <v>6076</v>
      </c>
      <c r="N6" s="4">
        <v>4674</v>
      </c>
      <c r="O6" s="4">
        <v>11</v>
      </c>
      <c r="P6" s="4">
        <v>2</v>
      </c>
      <c r="Q6" s="4">
        <v>2</v>
      </c>
    </row>
    <row r="7" spans="1:17">
      <c r="A7" s="4" t="s">
        <v>88</v>
      </c>
      <c r="B7" s="4">
        <v>624</v>
      </c>
      <c r="C7" s="4">
        <v>16</v>
      </c>
      <c r="D7" s="4">
        <v>11</v>
      </c>
      <c r="E7" s="4">
        <v>619</v>
      </c>
      <c r="F7" s="4"/>
      <c r="G7" s="4">
        <f t="shared" ref="G7:G9" si="2">(E7-F7-L7)*100/(E7-F7)</f>
        <v>98.222940226171247</v>
      </c>
      <c r="H7" s="4">
        <f t="shared" ref="H7:H9" si="3">(I7+J7)*100/(E7-F7)</f>
        <v>40.226171243941842</v>
      </c>
      <c r="I7" s="4">
        <v>31</v>
      </c>
      <c r="J7" s="4">
        <v>218</v>
      </c>
      <c r="K7" s="4">
        <v>30</v>
      </c>
      <c r="L7" s="4">
        <v>11</v>
      </c>
      <c r="M7" s="4">
        <v>24512</v>
      </c>
      <c r="N7" s="4">
        <v>10672</v>
      </c>
      <c r="O7" s="4">
        <v>13</v>
      </c>
      <c r="P7" s="4">
        <v>4</v>
      </c>
      <c r="Q7" s="4">
        <v>1</v>
      </c>
    </row>
    <row r="8" spans="1:17">
      <c r="A8" s="4" t="s">
        <v>88</v>
      </c>
      <c r="B8" s="4">
        <v>100</v>
      </c>
      <c r="C8" s="4">
        <v>14</v>
      </c>
      <c r="D8" s="4">
        <v>4</v>
      </c>
      <c r="E8" s="4">
        <v>90</v>
      </c>
      <c r="F8" s="4"/>
      <c r="G8" s="4">
        <f t="shared" si="2"/>
        <v>93.333333333333329</v>
      </c>
      <c r="H8" s="4">
        <f t="shared" si="3"/>
        <v>22.222222222222221</v>
      </c>
      <c r="I8" s="4">
        <v>3</v>
      </c>
      <c r="J8" s="4">
        <v>17</v>
      </c>
      <c r="K8" s="4">
        <v>2</v>
      </c>
      <c r="L8" s="4">
        <v>6</v>
      </c>
      <c r="M8" s="4">
        <v>6677</v>
      </c>
      <c r="N8" s="4">
        <v>2938</v>
      </c>
      <c r="O8" s="4">
        <v>0</v>
      </c>
      <c r="P8" s="4" t="s">
        <v>85</v>
      </c>
      <c r="Q8" s="4">
        <v>0</v>
      </c>
    </row>
    <row r="9" spans="1:17">
      <c r="A9" s="4"/>
      <c r="B9" s="4">
        <f>SUM(B6:B8)</f>
        <v>1493</v>
      </c>
      <c r="C9" s="4">
        <f t="shared" ref="C9:Q9" si="4">SUM(C6:C8)</f>
        <v>42</v>
      </c>
      <c r="D9" s="4">
        <f t="shared" si="4"/>
        <v>26</v>
      </c>
      <c r="E9" s="4">
        <f t="shared" si="4"/>
        <v>1477</v>
      </c>
      <c r="F9" s="4">
        <f t="shared" si="4"/>
        <v>195</v>
      </c>
      <c r="G9" s="4">
        <f t="shared" si="2"/>
        <v>97.815912636505459</v>
      </c>
      <c r="H9" s="4">
        <f t="shared" si="3"/>
        <v>45.631825273010918</v>
      </c>
      <c r="I9" s="4">
        <f t="shared" si="4"/>
        <v>74</v>
      </c>
      <c r="J9" s="4">
        <f t="shared" si="4"/>
        <v>511</v>
      </c>
      <c r="K9" s="4">
        <f t="shared" si="4"/>
        <v>91</v>
      </c>
      <c r="L9" s="4">
        <f t="shared" si="4"/>
        <v>28</v>
      </c>
      <c r="M9" s="4">
        <f t="shared" si="4"/>
        <v>37265</v>
      </c>
      <c r="N9" s="4">
        <f t="shared" si="4"/>
        <v>18284</v>
      </c>
      <c r="O9" s="4">
        <f t="shared" si="4"/>
        <v>24</v>
      </c>
      <c r="P9" s="4">
        <f t="shared" si="4"/>
        <v>6</v>
      </c>
      <c r="Q9" s="4">
        <f t="shared" si="4"/>
        <v>3</v>
      </c>
    </row>
  </sheetData>
  <mergeCells count="2">
    <mergeCell ref="M5:N5"/>
    <mergeCell ref="P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>
      <selection activeCell="F35" sqref="F35"/>
    </sheetView>
  </sheetViews>
  <sheetFormatPr defaultRowHeight="14.4"/>
  <sheetData>
    <row r="1" spans="1:6">
      <c r="B1" t="s">
        <v>889</v>
      </c>
      <c r="C1" t="s">
        <v>888</v>
      </c>
    </row>
    <row r="2" spans="1:6">
      <c r="A2" s="785" t="s">
        <v>453</v>
      </c>
      <c r="B2" s="784">
        <v>8</v>
      </c>
      <c r="C2">
        <v>7</v>
      </c>
    </row>
    <row r="3" spans="1:6">
      <c r="A3" s="784" t="s">
        <v>106</v>
      </c>
      <c r="B3" s="784">
        <v>12</v>
      </c>
      <c r="C3">
        <v>11</v>
      </c>
    </row>
    <row r="4" spans="1:6">
      <c r="A4" s="784" t="s">
        <v>90</v>
      </c>
      <c r="B4" s="784">
        <v>0</v>
      </c>
      <c r="C4">
        <v>0</v>
      </c>
    </row>
    <row r="5" spans="1:6">
      <c r="A5" s="784" t="s">
        <v>89</v>
      </c>
      <c r="B5" s="784">
        <v>4</v>
      </c>
      <c r="C5">
        <v>4</v>
      </c>
    </row>
    <row r="6" spans="1:6">
      <c r="A6" s="784" t="s">
        <v>105</v>
      </c>
      <c r="B6" s="784">
        <v>2</v>
      </c>
      <c r="C6">
        <v>0</v>
      </c>
    </row>
    <row r="7" spans="1:6">
      <c r="A7" s="784" t="s">
        <v>104</v>
      </c>
      <c r="B7" s="784">
        <v>5</v>
      </c>
      <c r="C7">
        <v>4</v>
      </c>
    </row>
    <row r="8" spans="1:6">
      <c r="A8" s="784" t="s">
        <v>103</v>
      </c>
      <c r="B8" s="784">
        <v>3</v>
      </c>
      <c r="C8">
        <v>3</v>
      </c>
    </row>
    <row r="9" spans="1:6">
      <c r="A9" s="785" t="s">
        <v>108</v>
      </c>
      <c r="B9" s="784">
        <v>2</v>
      </c>
      <c r="C9">
        <v>2</v>
      </c>
    </row>
    <row r="10" spans="1:6">
      <c r="A10" s="784" t="s">
        <v>102</v>
      </c>
      <c r="B10" s="784">
        <v>9</v>
      </c>
      <c r="C10">
        <v>6</v>
      </c>
    </row>
    <row r="11" spans="1:6">
      <c r="A11" s="787" t="s">
        <v>101</v>
      </c>
      <c r="B11" s="787">
        <v>45</v>
      </c>
      <c r="C11">
        <v>37</v>
      </c>
    </row>
    <row r="13" spans="1:6">
      <c r="B13" t="s">
        <v>889</v>
      </c>
      <c r="C13" t="s">
        <v>888</v>
      </c>
      <c r="E13" t="s">
        <v>890</v>
      </c>
      <c r="F13" t="s">
        <v>888</v>
      </c>
    </row>
    <row r="14" spans="1:6">
      <c r="A14" s="785" t="s">
        <v>453</v>
      </c>
      <c r="B14" s="784">
        <v>8</v>
      </c>
      <c r="C14">
        <v>7</v>
      </c>
      <c r="D14" s="311">
        <v>84</v>
      </c>
      <c r="E14" s="216">
        <f>AVERAGE(B14*100/D14)</f>
        <v>9.5238095238095237</v>
      </c>
      <c r="F14" s="216">
        <f>AVERAGE(C14*100/D14)</f>
        <v>8.3333333333333339</v>
      </c>
    </row>
    <row r="15" spans="1:6">
      <c r="A15" s="784" t="s">
        <v>106</v>
      </c>
      <c r="B15" s="784">
        <v>12</v>
      </c>
      <c r="C15">
        <v>11</v>
      </c>
      <c r="D15" s="311">
        <v>146</v>
      </c>
      <c r="E15" s="216">
        <f t="shared" ref="E15:E23" si="0">AVERAGE(B15*100/D15)</f>
        <v>8.2191780821917817</v>
      </c>
      <c r="F15" s="216">
        <f t="shared" ref="F15:F23" si="1">AVERAGE(C15*100/D15)</f>
        <v>7.5342465753424657</v>
      </c>
    </row>
    <row r="16" spans="1:6">
      <c r="A16" s="784" t="s">
        <v>90</v>
      </c>
      <c r="B16" s="784">
        <v>0</v>
      </c>
      <c r="C16">
        <v>0</v>
      </c>
      <c r="D16" s="311">
        <v>28</v>
      </c>
      <c r="E16" s="216">
        <f t="shared" si="0"/>
        <v>0</v>
      </c>
      <c r="F16" s="216">
        <f t="shared" si="1"/>
        <v>0</v>
      </c>
    </row>
    <row r="17" spans="1:6">
      <c r="A17" s="784" t="s">
        <v>89</v>
      </c>
      <c r="B17" s="784">
        <v>4</v>
      </c>
      <c r="C17">
        <v>4</v>
      </c>
      <c r="D17" s="311">
        <v>70</v>
      </c>
      <c r="E17" s="216">
        <f t="shared" si="0"/>
        <v>5.7142857142857144</v>
      </c>
      <c r="F17" s="216">
        <f t="shared" si="1"/>
        <v>5.7142857142857144</v>
      </c>
    </row>
    <row r="18" spans="1:6">
      <c r="A18" s="784" t="s">
        <v>105</v>
      </c>
      <c r="B18" s="784">
        <v>2</v>
      </c>
      <c r="C18">
        <v>0</v>
      </c>
      <c r="D18" s="311">
        <v>38</v>
      </c>
      <c r="E18" s="216">
        <f t="shared" si="0"/>
        <v>5.2631578947368425</v>
      </c>
      <c r="F18" s="216">
        <f t="shared" si="1"/>
        <v>0</v>
      </c>
    </row>
    <row r="19" spans="1:6">
      <c r="A19" s="784" t="s">
        <v>104</v>
      </c>
      <c r="B19" s="784">
        <v>5</v>
      </c>
      <c r="C19">
        <v>4</v>
      </c>
      <c r="D19" s="311">
        <v>46</v>
      </c>
      <c r="E19" s="216">
        <f t="shared" si="0"/>
        <v>10.869565217391305</v>
      </c>
      <c r="F19" s="216">
        <f t="shared" si="1"/>
        <v>8.695652173913043</v>
      </c>
    </row>
    <row r="20" spans="1:6">
      <c r="A20" s="784" t="s">
        <v>103</v>
      </c>
      <c r="B20" s="784">
        <v>3</v>
      </c>
      <c r="C20">
        <v>3</v>
      </c>
      <c r="D20" s="311">
        <v>39</v>
      </c>
      <c r="E20" s="216">
        <f t="shared" si="0"/>
        <v>7.6923076923076925</v>
      </c>
      <c r="F20" s="216">
        <f t="shared" si="1"/>
        <v>7.6923076923076925</v>
      </c>
    </row>
    <row r="21" spans="1:6">
      <c r="A21" s="785" t="s">
        <v>108</v>
      </c>
      <c r="B21" s="784">
        <v>2</v>
      </c>
      <c r="C21">
        <v>2</v>
      </c>
      <c r="D21" s="311">
        <v>77</v>
      </c>
      <c r="E21" s="216">
        <f t="shared" si="0"/>
        <v>2.5974025974025974</v>
      </c>
      <c r="F21" s="216">
        <f t="shared" si="1"/>
        <v>2.5974025974025974</v>
      </c>
    </row>
    <row r="22" spans="1:6">
      <c r="A22" s="784" t="s">
        <v>102</v>
      </c>
      <c r="B22" s="784">
        <v>9</v>
      </c>
      <c r="C22">
        <v>6</v>
      </c>
      <c r="D22" s="311">
        <v>65</v>
      </c>
      <c r="E22" s="216">
        <f t="shared" si="0"/>
        <v>13.846153846153847</v>
      </c>
      <c r="F22" s="216">
        <f t="shared" si="1"/>
        <v>9.2307692307692299</v>
      </c>
    </row>
    <row r="23" spans="1:6">
      <c r="A23" s="787" t="s">
        <v>101</v>
      </c>
      <c r="B23" s="787">
        <v>45</v>
      </c>
      <c r="C23">
        <v>37</v>
      </c>
      <c r="D23">
        <f>SUM(D14:D22)</f>
        <v>593</v>
      </c>
      <c r="E23" s="216">
        <f t="shared" si="0"/>
        <v>7.5885328836424959</v>
      </c>
      <c r="F23" s="216">
        <f t="shared" si="1"/>
        <v>6.2394603709949408</v>
      </c>
    </row>
  </sheetData>
  <pageMargins left="0.7" right="0.7" top="0.75" bottom="0.75" header="0.3" footer="0.3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14" activeCellId="1" sqref="A14:A22 C14:C22"/>
    </sheetView>
  </sheetViews>
  <sheetFormatPr defaultRowHeight="14.4"/>
  <cols>
    <col min="1" max="1" width="13.5546875" customWidth="1"/>
  </cols>
  <sheetData>
    <row r="1" spans="1:5" ht="15" thickBot="1">
      <c r="A1" s="841"/>
      <c r="B1" s="841"/>
      <c r="C1" s="841"/>
      <c r="D1" s="835"/>
      <c r="E1" s="836"/>
    </row>
    <row r="2" spans="1:5">
      <c r="A2" s="2"/>
      <c r="B2" s="2"/>
      <c r="C2" s="2"/>
    </row>
    <row r="3" spans="1:5">
      <c r="A3" s="2"/>
      <c r="B3" s="2"/>
      <c r="C3" s="2"/>
    </row>
    <row r="5" spans="1:5">
      <c r="A5" s="2"/>
      <c r="B5" s="678" t="s">
        <v>895</v>
      </c>
      <c r="C5" s="678" t="s">
        <v>896</v>
      </c>
    </row>
    <row r="6" spans="1:5">
      <c r="A6" s="842" t="s">
        <v>897</v>
      </c>
      <c r="B6" s="2">
        <v>26</v>
      </c>
      <c r="C6" s="2">
        <v>6</v>
      </c>
    </row>
    <row r="7" spans="1:5">
      <c r="A7" s="842" t="s">
        <v>898</v>
      </c>
      <c r="B7" s="2">
        <v>29</v>
      </c>
      <c r="C7" s="2">
        <v>7</v>
      </c>
    </row>
    <row r="9" spans="1:5">
      <c r="A9" s="678"/>
      <c r="B9" s="679" t="s">
        <v>895</v>
      </c>
      <c r="C9" s="679" t="s">
        <v>896</v>
      </c>
    </row>
    <row r="10" spans="1:5">
      <c r="A10" s="843" t="s">
        <v>897</v>
      </c>
      <c r="B10" s="681">
        <v>1</v>
      </c>
      <c r="C10" s="681">
        <v>0</v>
      </c>
    </row>
    <row r="11" spans="1:5">
      <c r="A11" s="843" t="s">
        <v>898</v>
      </c>
      <c r="B11" s="681">
        <v>10</v>
      </c>
      <c r="C11" s="681">
        <v>0</v>
      </c>
    </row>
    <row r="13" spans="1:5">
      <c r="A13" s="2"/>
      <c r="B13" s="2" t="s">
        <v>899</v>
      </c>
      <c r="C13" s="2" t="s">
        <v>900</v>
      </c>
    </row>
    <row r="14" spans="1:5">
      <c r="A14" s="785" t="s">
        <v>453</v>
      </c>
      <c r="B14" s="2">
        <v>0</v>
      </c>
      <c r="C14" s="2">
        <v>0</v>
      </c>
    </row>
    <row r="15" spans="1:5">
      <c r="A15" s="678" t="s">
        <v>106</v>
      </c>
      <c r="B15" s="2">
        <v>1</v>
      </c>
      <c r="C15" s="2">
        <v>0.6</v>
      </c>
    </row>
    <row r="16" spans="1:5">
      <c r="A16" s="678" t="s">
        <v>90</v>
      </c>
      <c r="B16" s="2">
        <v>2</v>
      </c>
      <c r="C16" s="2">
        <v>2.4</v>
      </c>
    </row>
    <row r="17" spans="1:3">
      <c r="A17" s="678" t="s">
        <v>89</v>
      </c>
      <c r="B17" s="2">
        <v>0</v>
      </c>
      <c r="C17" s="2">
        <v>0</v>
      </c>
    </row>
    <row r="18" spans="1:3">
      <c r="A18" s="678" t="s">
        <v>105</v>
      </c>
      <c r="B18" s="2">
        <v>4</v>
      </c>
      <c r="C18" s="2">
        <v>4</v>
      </c>
    </row>
    <row r="19" spans="1:3">
      <c r="A19" s="678" t="s">
        <v>104</v>
      </c>
      <c r="B19" s="2">
        <v>0</v>
      </c>
      <c r="C19" s="2">
        <v>0</v>
      </c>
    </row>
    <row r="20" spans="1:3">
      <c r="A20" s="678" t="s">
        <v>103</v>
      </c>
      <c r="B20" s="2">
        <v>1</v>
      </c>
      <c r="C20" s="2">
        <v>0.9</v>
      </c>
    </row>
    <row r="21" spans="1:3">
      <c r="A21" s="678" t="s">
        <v>108</v>
      </c>
      <c r="B21" s="2">
        <v>2</v>
      </c>
      <c r="C21" s="2">
        <v>2.9</v>
      </c>
    </row>
    <row r="22" spans="1:3">
      <c r="A22" s="678" t="s">
        <v>102</v>
      </c>
      <c r="B22" s="2">
        <v>0</v>
      </c>
      <c r="C22" s="2">
        <v>0</v>
      </c>
    </row>
    <row r="23" spans="1:3">
      <c r="A23" s="78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19"/>
  <sheetViews>
    <sheetView tabSelected="1" topLeftCell="I13" zoomScaleNormal="100" workbookViewId="0">
      <selection activeCell="U24" sqref="U24"/>
    </sheetView>
  </sheetViews>
  <sheetFormatPr defaultRowHeight="14.4"/>
  <cols>
    <col min="1" max="1" width="4.44140625" customWidth="1"/>
    <col min="2" max="2" width="26.88671875" customWidth="1"/>
    <col min="3" max="3" width="10.33203125" customWidth="1"/>
    <col min="4" max="4" width="15" customWidth="1"/>
    <col min="5" max="5" width="13.44140625" customWidth="1"/>
    <col min="6" max="6" width="15.6640625" customWidth="1"/>
    <col min="7" max="7" width="27.44140625" customWidth="1"/>
    <col min="8" max="8" width="19" style="164" customWidth="1"/>
    <col min="9" max="9" width="4" style="164" customWidth="1"/>
    <col min="12" max="12" width="11.44140625" customWidth="1"/>
    <col min="14" max="14" width="11" customWidth="1"/>
    <col min="16" max="16" width="10.109375" customWidth="1"/>
    <col min="17" max="17" width="11.44140625" customWidth="1"/>
    <col min="20" max="20" width="17.33203125" customWidth="1"/>
  </cols>
  <sheetData>
    <row r="1" spans="1:23" ht="39.75" customHeight="1">
      <c r="A1" s="888" t="s">
        <v>893</v>
      </c>
      <c r="B1" s="888"/>
      <c r="C1" s="888"/>
      <c r="D1" s="888"/>
      <c r="E1" s="888"/>
      <c r="F1" s="888"/>
      <c r="G1" s="888"/>
      <c r="H1" s="888"/>
    </row>
    <row r="2" spans="1:23" ht="15" thickBot="1">
      <c r="A2" s="198"/>
      <c r="B2" s="198"/>
      <c r="C2" s="198"/>
      <c r="D2" s="198"/>
      <c r="E2" s="198"/>
      <c r="F2" s="198"/>
      <c r="G2" s="198"/>
      <c r="H2" s="458"/>
      <c r="K2" t="s">
        <v>190</v>
      </c>
      <c r="L2" s="164" t="s">
        <v>153</v>
      </c>
      <c r="M2" s="164" t="s">
        <v>163</v>
      </c>
      <c r="N2" s="164" t="s">
        <v>164</v>
      </c>
      <c r="O2" s="164" t="s">
        <v>61</v>
      </c>
    </row>
    <row r="3" spans="1:23" s="3" customFormat="1" ht="50.25" customHeight="1" thickBot="1">
      <c r="A3" s="199" t="s">
        <v>21</v>
      </c>
      <c r="B3" s="199" t="s">
        <v>33</v>
      </c>
      <c r="C3" s="199" t="s">
        <v>26</v>
      </c>
      <c r="D3" s="199" t="s">
        <v>142</v>
      </c>
      <c r="E3" s="199" t="s">
        <v>34</v>
      </c>
      <c r="F3" s="199" t="s">
        <v>35</v>
      </c>
      <c r="G3" s="199" t="s">
        <v>37</v>
      </c>
      <c r="H3" s="199" t="s">
        <v>36</v>
      </c>
      <c r="I3" s="343"/>
      <c r="K3" s="344">
        <f>COUNTIF(I5:I153,2)</f>
        <v>26</v>
      </c>
      <c r="L3" s="344">
        <f>COUNTIF(H5:H287,"успевает")</f>
        <v>59</v>
      </c>
      <c r="M3" s="344">
        <f>COUNTIF(H5:H252,M2)</f>
        <v>9</v>
      </c>
      <c r="N3" s="344">
        <f>COUNTIF(H5:H252,N2)</f>
        <v>21</v>
      </c>
      <c r="O3" s="345">
        <f>SUM(K3:N3)</f>
        <v>115</v>
      </c>
    </row>
    <row r="4" spans="1:23" s="347" customFormat="1" ht="10.5" customHeight="1">
      <c r="A4" s="346">
        <v>1</v>
      </c>
      <c r="B4" s="346">
        <v>2</v>
      </c>
      <c r="C4" s="346">
        <v>3</v>
      </c>
      <c r="D4" s="346">
        <v>4</v>
      </c>
      <c r="E4" s="346">
        <v>5</v>
      </c>
      <c r="F4" s="346">
        <v>6</v>
      </c>
      <c r="G4" s="346">
        <v>7</v>
      </c>
      <c r="H4" s="457">
        <v>8</v>
      </c>
      <c r="I4" s="212"/>
    </row>
    <row r="5" spans="1:23" ht="15" customHeight="1">
      <c r="A5" s="335">
        <v>1</v>
      </c>
      <c r="B5" s="445" t="s">
        <v>273</v>
      </c>
      <c r="C5" s="526">
        <v>39989</v>
      </c>
      <c r="D5" s="200" t="s">
        <v>102</v>
      </c>
      <c r="E5" s="527">
        <v>3</v>
      </c>
      <c r="F5" s="204" t="s">
        <v>274</v>
      </c>
      <c r="G5" s="528" t="s">
        <v>275</v>
      </c>
      <c r="H5" s="736" t="s">
        <v>164</v>
      </c>
      <c r="I5" s="737"/>
    </row>
    <row r="6" spans="1:23" ht="15" customHeight="1" thickBot="1">
      <c r="A6" s="335">
        <v>2</v>
      </c>
      <c r="B6" s="529" t="s">
        <v>276</v>
      </c>
      <c r="C6" s="526">
        <v>39324</v>
      </c>
      <c r="D6" s="200" t="s">
        <v>102</v>
      </c>
      <c r="E6" s="528">
        <v>3</v>
      </c>
      <c r="F6" s="204" t="s">
        <v>274</v>
      </c>
      <c r="G6" s="528" t="s">
        <v>275</v>
      </c>
      <c r="H6" s="736" t="s">
        <v>153</v>
      </c>
      <c r="I6" s="737">
        <v>1</v>
      </c>
    </row>
    <row r="7" spans="1:23" ht="15" customHeight="1" thickBot="1">
      <c r="A7" s="335">
        <v>3</v>
      </c>
      <c r="B7" s="529" t="s">
        <v>277</v>
      </c>
      <c r="C7" s="526">
        <v>38310</v>
      </c>
      <c r="D7" s="200" t="s">
        <v>102</v>
      </c>
      <c r="E7" s="528">
        <v>7</v>
      </c>
      <c r="F7" s="528" t="s">
        <v>278</v>
      </c>
      <c r="G7" s="528" t="s">
        <v>275</v>
      </c>
      <c r="H7" s="736" t="s">
        <v>164</v>
      </c>
      <c r="I7" s="737"/>
      <c r="K7" s="813" t="s">
        <v>165</v>
      </c>
      <c r="L7" s="183">
        <v>1</v>
      </c>
      <c r="M7" s="183">
        <v>2</v>
      </c>
      <c r="N7" s="183">
        <v>3</v>
      </c>
      <c r="O7" s="183">
        <v>4</v>
      </c>
      <c r="P7" s="183">
        <v>5</v>
      </c>
      <c r="Q7" s="183">
        <v>6</v>
      </c>
      <c r="R7" s="183">
        <v>7</v>
      </c>
      <c r="S7" s="183">
        <v>8</v>
      </c>
      <c r="T7" s="183">
        <v>9</v>
      </c>
      <c r="U7" s="183">
        <v>10</v>
      </c>
      <c r="V7" s="825">
        <v>11</v>
      </c>
      <c r="W7" s="824" t="s">
        <v>52</v>
      </c>
    </row>
    <row r="8" spans="1:23" ht="15" customHeight="1">
      <c r="A8" s="335">
        <v>4</v>
      </c>
      <c r="B8" s="529" t="s">
        <v>279</v>
      </c>
      <c r="C8" s="526">
        <v>37706</v>
      </c>
      <c r="D8" s="200" t="s">
        <v>102</v>
      </c>
      <c r="E8" s="530">
        <v>8</v>
      </c>
      <c r="F8" s="204" t="s">
        <v>280</v>
      </c>
      <c r="G8" s="528" t="s">
        <v>275</v>
      </c>
      <c r="H8" s="736" t="s">
        <v>153</v>
      </c>
      <c r="I8" s="737">
        <v>1</v>
      </c>
      <c r="K8" s="814" t="s">
        <v>166</v>
      </c>
      <c r="L8" s="821">
        <f>COUNTIF(E5:E119,L7)</f>
        <v>1</v>
      </c>
      <c r="M8" s="218">
        <f>COUNTIF(E5:E119,M7)</f>
        <v>3</v>
      </c>
      <c r="N8" s="218">
        <f>COUNTIF(E5:E124,N7)</f>
        <v>11</v>
      </c>
      <c r="O8" s="218">
        <f>COUNTIF(E5:E124,O7)</f>
        <v>4</v>
      </c>
      <c r="P8" s="218">
        <f>COUNTIF(E5:E119,P7)</f>
        <v>0</v>
      </c>
      <c r="Q8" s="218">
        <f>COUNTIF(E5:E124,Q7)</f>
        <v>12</v>
      </c>
      <c r="R8" s="218">
        <f>COUNTIF(E5:E124,R7)</f>
        <v>20</v>
      </c>
      <c r="S8" s="218">
        <f>COUNTIF(E5:E124,S7)</f>
        <v>23</v>
      </c>
      <c r="T8" s="218">
        <f>COUNTIF(E5:E124,T7)</f>
        <v>31</v>
      </c>
      <c r="U8" s="822">
        <f>COUNTIF(E5:E119,U7)</f>
        <v>0</v>
      </c>
      <c r="V8" s="823">
        <f>COUNTIF(E5:E119,V7)</f>
        <v>10</v>
      </c>
      <c r="W8" s="562">
        <f>SUM(L8:V8)</f>
        <v>115</v>
      </c>
    </row>
    <row r="9" spans="1:23" ht="15" customHeight="1" thickBot="1">
      <c r="A9" s="335">
        <v>5</v>
      </c>
      <c r="B9" s="529" t="s">
        <v>281</v>
      </c>
      <c r="C9" s="526">
        <v>38233</v>
      </c>
      <c r="D9" s="200" t="s">
        <v>102</v>
      </c>
      <c r="E9" s="530">
        <v>8</v>
      </c>
      <c r="F9" s="204" t="s">
        <v>282</v>
      </c>
      <c r="G9" s="528" t="s">
        <v>275</v>
      </c>
      <c r="H9" s="736" t="s">
        <v>153</v>
      </c>
      <c r="I9" s="737">
        <v>1</v>
      </c>
      <c r="K9" s="815" t="s">
        <v>167</v>
      </c>
      <c r="L9" s="816">
        <f>L8*100/1694</f>
        <v>5.9031877213695398E-2</v>
      </c>
      <c r="M9" s="817">
        <f>M8*100/1593</f>
        <v>0.18832391713747645</v>
      </c>
      <c r="N9" s="817">
        <f>N8*100/1477</f>
        <v>0.7447528774542993</v>
      </c>
      <c r="O9" s="817">
        <f>O8*100/1317</f>
        <v>0.30372057706909644</v>
      </c>
      <c r="P9" s="817">
        <f>P8*100/1278</f>
        <v>0</v>
      </c>
      <c r="Q9" s="817">
        <f>Q8*100/1267</f>
        <v>0.94711917916337807</v>
      </c>
      <c r="R9" s="817">
        <f>R8*100/1130</f>
        <v>1.7699115044247788</v>
      </c>
      <c r="S9" s="817">
        <f>S8*100/1160</f>
        <v>1.9827586206896552</v>
      </c>
      <c r="T9" s="817">
        <f>T8*100/1052</f>
        <v>2.9467680608365021</v>
      </c>
      <c r="U9" s="818">
        <f>U8*100/643</f>
        <v>0</v>
      </c>
      <c r="V9" s="819">
        <f>V8*100/590</f>
        <v>1.6949152542372881</v>
      </c>
      <c r="W9" s="820">
        <f>W8*100/13201</f>
        <v>0.87114612529353841</v>
      </c>
    </row>
    <row r="10" spans="1:23" ht="15" customHeight="1">
      <c r="A10" s="335">
        <v>6</v>
      </c>
      <c r="B10" s="529" t="s">
        <v>283</v>
      </c>
      <c r="C10" s="526">
        <v>38145</v>
      </c>
      <c r="D10" s="200" t="s">
        <v>102</v>
      </c>
      <c r="E10" s="528">
        <v>8</v>
      </c>
      <c r="F10" s="204" t="s">
        <v>284</v>
      </c>
      <c r="G10" s="528" t="s">
        <v>285</v>
      </c>
      <c r="H10" s="736" t="s">
        <v>153</v>
      </c>
      <c r="I10" s="737">
        <v>1</v>
      </c>
    </row>
    <row r="11" spans="1:23" ht="15" customHeight="1">
      <c r="A11" s="335">
        <v>7</v>
      </c>
      <c r="B11" s="529" t="s">
        <v>286</v>
      </c>
      <c r="C11" s="526">
        <v>38206</v>
      </c>
      <c r="D11" s="200" t="s">
        <v>102</v>
      </c>
      <c r="E11" s="528">
        <v>8</v>
      </c>
      <c r="F11" s="204" t="s">
        <v>287</v>
      </c>
      <c r="G11" s="528" t="s">
        <v>275</v>
      </c>
      <c r="H11" s="736" t="s">
        <v>164</v>
      </c>
      <c r="I11" s="737"/>
    </row>
    <row r="12" spans="1:23" ht="15" customHeight="1">
      <c r="A12" s="335">
        <v>8</v>
      </c>
      <c r="B12" s="529" t="s">
        <v>288</v>
      </c>
      <c r="C12" s="526">
        <v>38064</v>
      </c>
      <c r="D12" s="200" t="s">
        <v>102</v>
      </c>
      <c r="E12" s="528">
        <v>8</v>
      </c>
      <c r="F12" s="204" t="s">
        <v>282</v>
      </c>
      <c r="G12" s="528" t="s">
        <v>275</v>
      </c>
      <c r="H12" s="736" t="s">
        <v>153</v>
      </c>
      <c r="I12" s="737">
        <v>1</v>
      </c>
    </row>
    <row r="13" spans="1:23" ht="15" customHeight="1">
      <c r="A13" s="335">
        <v>9</v>
      </c>
      <c r="B13" s="529" t="s">
        <v>289</v>
      </c>
      <c r="C13" s="526">
        <v>37914</v>
      </c>
      <c r="D13" s="200" t="s">
        <v>102</v>
      </c>
      <c r="E13" s="530">
        <v>9</v>
      </c>
      <c r="F13" s="204" t="s">
        <v>228</v>
      </c>
      <c r="G13" s="528" t="s">
        <v>275</v>
      </c>
      <c r="H13" s="736" t="s">
        <v>153</v>
      </c>
      <c r="I13" s="737">
        <v>1</v>
      </c>
    </row>
    <row r="14" spans="1:23" ht="15" customHeight="1">
      <c r="A14" s="335">
        <v>10</v>
      </c>
      <c r="B14" s="529" t="s">
        <v>291</v>
      </c>
      <c r="C14" s="526">
        <v>37778</v>
      </c>
      <c r="D14" s="200" t="s">
        <v>102</v>
      </c>
      <c r="E14" s="530">
        <v>9</v>
      </c>
      <c r="F14" s="204" t="s">
        <v>292</v>
      </c>
      <c r="G14" s="528" t="s">
        <v>275</v>
      </c>
      <c r="H14" s="736" t="s">
        <v>153</v>
      </c>
      <c r="I14" s="737">
        <v>1</v>
      </c>
    </row>
    <row r="15" spans="1:23" ht="15" customHeight="1">
      <c r="A15" s="335">
        <v>11</v>
      </c>
      <c r="B15" s="529" t="s">
        <v>293</v>
      </c>
      <c r="C15" s="526">
        <v>37761</v>
      </c>
      <c r="D15" s="200" t="s">
        <v>102</v>
      </c>
      <c r="E15" s="530">
        <v>9</v>
      </c>
      <c r="F15" s="204" t="s">
        <v>274</v>
      </c>
      <c r="G15" s="528" t="s">
        <v>275</v>
      </c>
      <c r="H15" s="736" t="s">
        <v>153</v>
      </c>
      <c r="I15" s="737">
        <v>1</v>
      </c>
      <c r="L15" s="564" t="s">
        <v>106</v>
      </c>
      <c r="M15" s="4" t="s">
        <v>90</v>
      </c>
      <c r="N15" s="4" t="s">
        <v>89</v>
      </c>
      <c r="O15" s="159" t="s">
        <v>105</v>
      </c>
      <c r="P15" s="159" t="s">
        <v>104</v>
      </c>
      <c r="Q15" s="200" t="s">
        <v>86</v>
      </c>
      <c r="R15" s="4" t="s">
        <v>472</v>
      </c>
      <c r="S15" s="4" t="s">
        <v>102</v>
      </c>
      <c r="T15" s="543" t="s">
        <v>453</v>
      </c>
      <c r="U15" s="2" t="s">
        <v>52</v>
      </c>
    </row>
    <row r="16" spans="1:23" ht="15" customHeight="1">
      <c r="A16" s="335">
        <v>12</v>
      </c>
      <c r="B16" s="529" t="s">
        <v>294</v>
      </c>
      <c r="C16" s="526">
        <v>37350</v>
      </c>
      <c r="D16" s="200" t="s">
        <v>102</v>
      </c>
      <c r="E16" s="530">
        <v>9</v>
      </c>
      <c r="F16" s="204" t="s">
        <v>295</v>
      </c>
      <c r="G16" s="528" t="s">
        <v>275</v>
      </c>
      <c r="H16" s="736" t="s">
        <v>153</v>
      </c>
      <c r="I16" s="737">
        <v>1</v>
      </c>
      <c r="L16" s="4">
        <f>COUNTIF(D5:D119,L15)</f>
        <v>12</v>
      </c>
      <c r="M16" s="4">
        <f>COUNTIF(D5:D119,M15)</f>
        <v>0</v>
      </c>
      <c r="N16" s="4">
        <f>COUNTIF(D5:D119,N15)</f>
        <v>9</v>
      </c>
      <c r="O16" s="4">
        <f>COUNTIF(D5:D119,O15)</f>
        <v>16</v>
      </c>
      <c r="P16" s="4">
        <f>COUNTIF(D5:D119,P15)</f>
        <v>3</v>
      </c>
      <c r="Q16" s="4">
        <f>COUNTIF(D5:D119,Q15)</f>
        <v>31</v>
      </c>
      <c r="R16" s="4">
        <f>COUNTIF(D5:D99,R15)</f>
        <v>14</v>
      </c>
      <c r="S16" s="4">
        <f>COUNTIF(D5:D34,S15)</f>
        <v>16</v>
      </c>
      <c r="T16" s="4">
        <f>COUNTIF(D5:D119,T15)</f>
        <v>14</v>
      </c>
      <c r="U16" s="4">
        <f>SUM(L16:T16)</f>
        <v>115</v>
      </c>
    </row>
    <row r="17" spans="1:21" ht="15" customHeight="1">
      <c r="A17" s="335">
        <v>13</v>
      </c>
      <c r="B17" s="529" t="s">
        <v>296</v>
      </c>
      <c r="C17" s="526">
        <v>37781</v>
      </c>
      <c r="D17" s="200" t="s">
        <v>102</v>
      </c>
      <c r="E17" s="528">
        <v>9</v>
      </c>
      <c r="F17" s="204" t="s">
        <v>228</v>
      </c>
      <c r="G17" s="528" t="s">
        <v>275</v>
      </c>
      <c r="H17" s="736" t="s">
        <v>153</v>
      </c>
      <c r="I17" s="737">
        <v>1</v>
      </c>
      <c r="L17" s="348">
        <f>L16*100/2178</f>
        <v>0.55096418732782371</v>
      </c>
      <c r="M17" s="348">
        <f>M16*100/743</f>
        <v>0</v>
      </c>
      <c r="N17" s="348">
        <f>N16*100/1751</f>
        <v>0.51399200456881777</v>
      </c>
      <c r="O17" s="348">
        <f>O16*100/1462</f>
        <v>1.094391244870041</v>
      </c>
      <c r="P17" s="348">
        <f>P16*100/1330</f>
        <v>0.22556390977443608</v>
      </c>
      <c r="Q17" s="348">
        <f>Q16*100/1240</f>
        <v>2.5</v>
      </c>
      <c r="R17" s="348">
        <f>R16*100/1341</f>
        <v>1.0439970171513795</v>
      </c>
      <c r="S17" s="348">
        <f>S16*100/1878</f>
        <v>0.85197018104366351</v>
      </c>
      <c r="T17" s="348">
        <f>T16*100/1278</f>
        <v>1.0954616588419406</v>
      </c>
      <c r="U17" s="348">
        <f>U16*100/13201</f>
        <v>0.87114612529353841</v>
      </c>
    </row>
    <row r="18" spans="1:21" ht="15" customHeight="1">
      <c r="A18" s="335">
        <v>14</v>
      </c>
      <c r="B18" s="529" t="s">
        <v>297</v>
      </c>
      <c r="C18" s="526">
        <v>37847</v>
      </c>
      <c r="D18" s="200" t="s">
        <v>102</v>
      </c>
      <c r="E18" s="528">
        <v>9</v>
      </c>
      <c r="F18" s="528" t="s">
        <v>299</v>
      </c>
      <c r="G18" s="528" t="s">
        <v>275</v>
      </c>
      <c r="H18" s="736" t="s">
        <v>153</v>
      </c>
      <c r="I18" s="737">
        <v>1</v>
      </c>
    </row>
    <row r="19" spans="1:21" ht="15" customHeight="1">
      <c r="A19" s="335">
        <v>15</v>
      </c>
      <c r="B19" s="529" t="s">
        <v>300</v>
      </c>
      <c r="C19" s="526">
        <v>37712</v>
      </c>
      <c r="D19" s="200" t="s">
        <v>102</v>
      </c>
      <c r="E19" s="528">
        <v>9</v>
      </c>
      <c r="F19" s="204" t="s">
        <v>282</v>
      </c>
      <c r="G19" s="528" t="s">
        <v>285</v>
      </c>
      <c r="H19" s="736" t="s">
        <v>153</v>
      </c>
      <c r="I19" s="737">
        <v>1</v>
      </c>
    </row>
    <row r="20" spans="1:21" ht="15" customHeight="1">
      <c r="A20" s="335">
        <v>16</v>
      </c>
      <c r="B20" s="529" t="s">
        <v>301</v>
      </c>
      <c r="C20" s="526">
        <v>37871</v>
      </c>
      <c r="D20" s="200" t="s">
        <v>102</v>
      </c>
      <c r="E20" s="528">
        <v>9</v>
      </c>
      <c r="F20" s="204" t="s">
        <v>282</v>
      </c>
      <c r="G20" s="528" t="s">
        <v>285</v>
      </c>
      <c r="H20" s="736" t="s">
        <v>153</v>
      </c>
      <c r="I20" s="737">
        <v>1</v>
      </c>
    </row>
    <row r="21" spans="1:21" ht="15" customHeight="1">
      <c r="A21" s="335">
        <v>17</v>
      </c>
      <c r="B21" s="531" t="s">
        <v>302</v>
      </c>
      <c r="C21" s="200">
        <v>39996</v>
      </c>
      <c r="D21" s="200" t="s">
        <v>86</v>
      </c>
      <c r="E21" s="433">
        <v>2</v>
      </c>
      <c r="F21" s="199" t="s">
        <v>303</v>
      </c>
      <c r="G21" s="199" t="s">
        <v>304</v>
      </c>
      <c r="H21" s="736" t="s">
        <v>190</v>
      </c>
      <c r="I21" s="737">
        <v>2</v>
      </c>
    </row>
    <row r="22" spans="1:21" ht="15" customHeight="1">
      <c r="A22" s="335">
        <v>18</v>
      </c>
      <c r="B22" s="531" t="s">
        <v>305</v>
      </c>
      <c r="C22" s="200">
        <v>39851</v>
      </c>
      <c r="D22" s="200" t="s">
        <v>86</v>
      </c>
      <c r="E22" s="433">
        <v>2</v>
      </c>
      <c r="F22" s="199" t="s">
        <v>306</v>
      </c>
      <c r="G22" s="199" t="s">
        <v>307</v>
      </c>
      <c r="H22" s="736" t="s">
        <v>190</v>
      </c>
      <c r="I22" s="737">
        <v>2</v>
      </c>
    </row>
    <row r="23" spans="1:21" ht="15" customHeight="1">
      <c r="A23" s="335">
        <v>19</v>
      </c>
      <c r="B23" s="531" t="s">
        <v>308</v>
      </c>
      <c r="C23" s="200">
        <v>39566</v>
      </c>
      <c r="D23" s="200" t="s">
        <v>86</v>
      </c>
      <c r="E23" s="433">
        <v>3</v>
      </c>
      <c r="F23" s="199" t="s">
        <v>309</v>
      </c>
      <c r="G23" s="199" t="s">
        <v>310</v>
      </c>
      <c r="H23" s="736" t="s">
        <v>153</v>
      </c>
      <c r="I23" s="737">
        <v>1</v>
      </c>
    </row>
    <row r="24" spans="1:21" ht="15" customHeight="1">
      <c r="A24" s="335">
        <v>20</v>
      </c>
      <c r="B24" s="531" t="s">
        <v>312</v>
      </c>
      <c r="C24" s="200">
        <v>39381</v>
      </c>
      <c r="D24" s="200" t="s">
        <v>86</v>
      </c>
      <c r="E24" s="433">
        <v>3</v>
      </c>
      <c r="F24" s="199" t="s">
        <v>274</v>
      </c>
      <c r="G24" s="199" t="s">
        <v>313</v>
      </c>
      <c r="H24" s="736" t="s">
        <v>190</v>
      </c>
      <c r="I24" s="737">
        <v>2</v>
      </c>
    </row>
    <row r="25" spans="1:21" ht="15" customHeight="1">
      <c r="A25" s="335">
        <v>21</v>
      </c>
      <c r="B25" s="531" t="s">
        <v>314</v>
      </c>
      <c r="C25" s="200">
        <v>39237</v>
      </c>
      <c r="D25" s="200" t="s">
        <v>86</v>
      </c>
      <c r="E25" s="199">
        <v>4</v>
      </c>
      <c r="F25" s="199" t="s">
        <v>315</v>
      </c>
      <c r="G25" s="199" t="s">
        <v>316</v>
      </c>
      <c r="H25" s="736" t="s">
        <v>190</v>
      </c>
      <c r="I25" s="737">
        <v>2</v>
      </c>
    </row>
    <row r="26" spans="1:21" ht="15" customHeight="1">
      <c r="A26" s="335">
        <v>22</v>
      </c>
      <c r="B26" s="531" t="s">
        <v>317</v>
      </c>
      <c r="C26" s="200">
        <v>38946</v>
      </c>
      <c r="D26" s="200" t="s">
        <v>86</v>
      </c>
      <c r="E26" s="199">
        <v>4</v>
      </c>
      <c r="F26" s="199" t="s">
        <v>278</v>
      </c>
      <c r="G26" s="199" t="s">
        <v>318</v>
      </c>
      <c r="H26" s="736" t="s">
        <v>190</v>
      </c>
      <c r="I26" s="737">
        <v>2</v>
      </c>
      <c r="L26" s="399" t="s">
        <v>181</v>
      </c>
      <c r="M26" s="399"/>
    </row>
    <row r="27" spans="1:21" ht="15" customHeight="1">
      <c r="A27" s="335">
        <v>23</v>
      </c>
      <c r="B27" s="531" t="s">
        <v>319</v>
      </c>
      <c r="C27" s="200">
        <v>39695</v>
      </c>
      <c r="D27" s="200" t="s">
        <v>86</v>
      </c>
      <c r="E27" s="199">
        <v>4</v>
      </c>
      <c r="F27" s="199" t="s">
        <v>274</v>
      </c>
      <c r="G27" s="199" t="s">
        <v>310</v>
      </c>
      <c r="H27" s="736" t="s">
        <v>153</v>
      </c>
      <c r="I27" s="737">
        <v>1</v>
      </c>
      <c r="L27" s="398" t="s">
        <v>180</v>
      </c>
      <c r="M27" s="399"/>
    </row>
    <row r="28" spans="1:21" ht="15" customHeight="1">
      <c r="A28" s="335">
        <v>24</v>
      </c>
      <c r="B28" s="531" t="s">
        <v>320</v>
      </c>
      <c r="C28" s="200">
        <v>38833</v>
      </c>
      <c r="D28" s="200" t="s">
        <v>86</v>
      </c>
      <c r="E28" s="199">
        <v>4</v>
      </c>
      <c r="F28" s="199" t="s">
        <v>278</v>
      </c>
      <c r="G28" s="199" t="s">
        <v>321</v>
      </c>
      <c r="H28" s="736" t="s">
        <v>153</v>
      </c>
      <c r="I28" s="737">
        <v>1</v>
      </c>
      <c r="L28" s="398" t="s">
        <v>5</v>
      </c>
      <c r="M28" s="399"/>
    </row>
    <row r="29" spans="1:21" ht="15" customHeight="1">
      <c r="A29" s="335">
        <v>25</v>
      </c>
      <c r="B29" s="532" t="s">
        <v>322</v>
      </c>
      <c r="C29" s="200">
        <v>38555</v>
      </c>
      <c r="D29" s="200" t="s">
        <v>86</v>
      </c>
      <c r="E29" s="199">
        <v>6</v>
      </c>
      <c r="F29" s="199" t="s">
        <v>323</v>
      </c>
      <c r="G29" s="445" t="s">
        <v>324</v>
      </c>
      <c r="H29" s="736" t="s">
        <v>190</v>
      </c>
      <c r="I29" s="737">
        <v>2</v>
      </c>
      <c r="M29">
        <f>SUM(M26:M28)</f>
        <v>0</v>
      </c>
    </row>
    <row r="30" spans="1:21" ht="15" customHeight="1">
      <c r="A30" s="335">
        <v>26</v>
      </c>
      <c r="B30" s="532" t="s">
        <v>325</v>
      </c>
      <c r="C30" s="200">
        <v>38867</v>
      </c>
      <c r="D30" s="200" t="s">
        <v>86</v>
      </c>
      <c r="E30" s="199">
        <v>6</v>
      </c>
      <c r="F30" s="199" t="s">
        <v>278</v>
      </c>
      <c r="G30" s="489" t="s">
        <v>326</v>
      </c>
      <c r="H30" s="736" t="s">
        <v>190</v>
      </c>
      <c r="I30" s="737">
        <v>2</v>
      </c>
    </row>
    <row r="31" spans="1:21" ht="15" customHeight="1">
      <c r="A31" s="335">
        <v>27</v>
      </c>
      <c r="B31" s="532" t="s">
        <v>327</v>
      </c>
      <c r="C31" s="200">
        <v>39004</v>
      </c>
      <c r="D31" s="200" t="s">
        <v>86</v>
      </c>
      <c r="E31" s="199">
        <v>6</v>
      </c>
      <c r="F31" s="199" t="s">
        <v>323</v>
      </c>
      <c r="G31" s="445" t="s">
        <v>328</v>
      </c>
      <c r="H31" s="736" t="s">
        <v>190</v>
      </c>
      <c r="I31" s="737">
        <v>2</v>
      </c>
    </row>
    <row r="32" spans="1:21" ht="15" customHeight="1">
      <c r="A32" s="335">
        <v>28</v>
      </c>
      <c r="B32" s="532" t="s">
        <v>329</v>
      </c>
      <c r="C32" s="200">
        <v>38734</v>
      </c>
      <c r="D32" s="200" t="s">
        <v>86</v>
      </c>
      <c r="E32" s="199">
        <v>6</v>
      </c>
      <c r="F32" s="199" t="s">
        <v>323</v>
      </c>
      <c r="G32" s="445" t="s">
        <v>330</v>
      </c>
      <c r="H32" s="736" t="s">
        <v>190</v>
      </c>
      <c r="I32" s="737">
        <v>2</v>
      </c>
    </row>
    <row r="33" spans="1:9" ht="15" customHeight="1">
      <c r="A33" s="335">
        <v>29</v>
      </c>
      <c r="B33" s="532" t="s">
        <v>331</v>
      </c>
      <c r="C33" s="200"/>
      <c r="D33" s="200" t="s">
        <v>86</v>
      </c>
      <c r="E33" s="199">
        <v>6</v>
      </c>
      <c r="F33" s="199" t="s">
        <v>332</v>
      </c>
      <c r="G33" s="445" t="s">
        <v>333</v>
      </c>
      <c r="H33" s="352" t="s">
        <v>163</v>
      </c>
      <c r="I33" s="737"/>
    </row>
    <row r="34" spans="1:9" ht="15" customHeight="1">
      <c r="A34" s="335">
        <v>30</v>
      </c>
      <c r="B34" s="532" t="s">
        <v>334</v>
      </c>
      <c r="C34" s="434">
        <v>38517</v>
      </c>
      <c r="D34" s="200" t="s">
        <v>86</v>
      </c>
      <c r="E34" s="199">
        <v>7</v>
      </c>
      <c r="F34" s="199" t="s">
        <v>335</v>
      </c>
      <c r="G34" s="489" t="s">
        <v>336</v>
      </c>
      <c r="H34" s="736" t="s">
        <v>153</v>
      </c>
      <c r="I34" s="737">
        <v>1</v>
      </c>
    </row>
    <row r="35" spans="1:9" ht="75.75" customHeight="1">
      <c r="A35" s="335">
        <v>31</v>
      </c>
      <c r="B35" s="532" t="s">
        <v>337</v>
      </c>
      <c r="C35" s="533">
        <v>38101</v>
      </c>
      <c r="D35" s="200" t="s">
        <v>86</v>
      </c>
      <c r="E35" s="435">
        <v>7</v>
      </c>
      <c r="F35" s="199" t="s">
        <v>338</v>
      </c>
      <c r="G35" s="489" t="s">
        <v>336</v>
      </c>
      <c r="H35" s="739" t="s">
        <v>190</v>
      </c>
      <c r="I35" s="740">
        <v>2</v>
      </c>
    </row>
    <row r="36" spans="1:9" ht="30" customHeight="1">
      <c r="A36" s="335">
        <v>32</v>
      </c>
      <c r="B36" s="534" t="s">
        <v>339</v>
      </c>
      <c r="C36" s="439"/>
      <c r="D36" s="200" t="s">
        <v>86</v>
      </c>
      <c r="E36" s="435">
        <v>7</v>
      </c>
      <c r="F36" s="204" t="s">
        <v>335</v>
      </c>
      <c r="G36" s="491" t="s">
        <v>340</v>
      </c>
      <c r="H36" s="739" t="s">
        <v>190</v>
      </c>
      <c r="I36" s="740">
        <v>2</v>
      </c>
    </row>
    <row r="37" spans="1:9" ht="69">
      <c r="A37" s="335">
        <v>33</v>
      </c>
      <c r="B37" s="532" t="s">
        <v>341</v>
      </c>
      <c r="C37" s="439">
        <v>38496</v>
      </c>
      <c r="D37" s="200" t="s">
        <v>86</v>
      </c>
      <c r="E37" s="435">
        <v>7</v>
      </c>
      <c r="F37" s="204" t="s">
        <v>338</v>
      </c>
      <c r="G37" s="489" t="s">
        <v>342</v>
      </c>
      <c r="H37" s="739" t="s">
        <v>190</v>
      </c>
      <c r="I37" s="740">
        <v>2</v>
      </c>
    </row>
    <row r="38" spans="1:9" ht="96.6">
      <c r="A38" s="335">
        <v>34</v>
      </c>
      <c r="B38" s="532" t="s">
        <v>343</v>
      </c>
      <c r="C38" s="440">
        <v>38245</v>
      </c>
      <c r="D38" s="200" t="s">
        <v>86</v>
      </c>
      <c r="E38" s="442">
        <v>8</v>
      </c>
      <c r="F38" s="535" t="s">
        <v>344</v>
      </c>
      <c r="G38" s="536" t="s">
        <v>345</v>
      </c>
      <c r="H38" s="739" t="s">
        <v>190</v>
      </c>
      <c r="I38" s="740">
        <v>2</v>
      </c>
    </row>
    <row r="39" spans="1:9" ht="51" customHeight="1">
      <c r="A39" s="335">
        <v>35</v>
      </c>
      <c r="B39" s="534" t="s">
        <v>346</v>
      </c>
      <c r="C39" s="537">
        <v>37922</v>
      </c>
      <c r="D39" s="200" t="s">
        <v>86</v>
      </c>
      <c r="E39" s="435">
        <v>8</v>
      </c>
      <c r="F39" s="199" t="s">
        <v>347</v>
      </c>
      <c r="G39" s="489" t="s">
        <v>348</v>
      </c>
      <c r="H39" s="352" t="s">
        <v>163</v>
      </c>
      <c r="I39" s="737"/>
    </row>
    <row r="40" spans="1:9" ht="69">
      <c r="A40" s="335">
        <v>36</v>
      </c>
      <c r="B40" s="532" t="s">
        <v>349</v>
      </c>
      <c r="C40" s="538">
        <v>38004</v>
      </c>
      <c r="D40" s="200" t="s">
        <v>86</v>
      </c>
      <c r="E40" s="435">
        <v>8</v>
      </c>
      <c r="F40" s="199" t="s">
        <v>350</v>
      </c>
      <c r="G40" s="489" t="s">
        <v>351</v>
      </c>
      <c r="H40" s="739" t="s">
        <v>190</v>
      </c>
      <c r="I40" s="740">
        <v>2</v>
      </c>
    </row>
    <row r="41" spans="1:9" ht="55.2">
      <c r="A41" s="335">
        <v>37</v>
      </c>
      <c r="B41" s="532" t="s">
        <v>352</v>
      </c>
      <c r="C41" s="539">
        <v>38145</v>
      </c>
      <c r="D41" s="200" t="s">
        <v>86</v>
      </c>
      <c r="E41" s="435">
        <v>8</v>
      </c>
      <c r="F41" s="204" t="s">
        <v>353</v>
      </c>
      <c r="G41" s="540" t="s">
        <v>354</v>
      </c>
      <c r="H41" s="739" t="s">
        <v>190</v>
      </c>
      <c r="I41" s="740">
        <v>2</v>
      </c>
    </row>
    <row r="42" spans="1:9" ht="55.2">
      <c r="A42" s="335">
        <v>38</v>
      </c>
      <c r="B42" s="532" t="s">
        <v>355</v>
      </c>
      <c r="C42" s="439">
        <v>37634</v>
      </c>
      <c r="D42" s="200" t="s">
        <v>86</v>
      </c>
      <c r="E42" s="435">
        <v>9</v>
      </c>
      <c r="F42" s="204" t="s">
        <v>338</v>
      </c>
      <c r="G42" s="445" t="s">
        <v>356</v>
      </c>
      <c r="H42" s="739" t="s">
        <v>190</v>
      </c>
      <c r="I42" s="740">
        <v>2</v>
      </c>
    </row>
    <row r="43" spans="1:9" ht="55.2">
      <c r="A43" s="335">
        <v>39</v>
      </c>
      <c r="B43" s="532" t="s">
        <v>357</v>
      </c>
      <c r="C43" s="439">
        <v>37394</v>
      </c>
      <c r="D43" s="200" t="s">
        <v>86</v>
      </c>
      <c r="E43" s="435">
        <v>9</v>
      </c>
      <c r="F43" s="199" t="s">
        <v>358</v>
      </c>
      <c r="G43" s="445" t="s">
        <v>359</v>
      </c>
      <c r="H43" s="739" t="s">
        <v>190</v>
      </c>
      <c r="I43" s="740">
        <v>2</v>
      </c>
    </row>
    <row r="44" spans="1:9" ht="55.2">
      <c r="A44" s="335">
        <v>40</v>
      </c>
      <c r="B44" s="532" t="s">
        <v>360</v>
      </c>
      <c r="C44" s="439">
        <v>37534</v>
      </c>
      <c r="D44" s="200" t="s">
        <v>86</v>
      </c>
      <c r="E44" s="435">
        <v>9</v>
      </c>
      <c r="F44" s="199" t="s">
        <v>338</v>
      </c>
      <c r="G44" s="445" t="s">
        <v>361</v>
      </c>
      <c r="H44" s="739" t="s">
        <v>190</v>
      </c>
      <c r="I44" s="740">
        <v>2</v>
      </c>
    </row>
    <row r="45" spans="1:9" ht="82.8">
      <c r="A45" s="335">
        <v>41</v>
      </c>
      <c r="B45" s="532" t="s">
        <v>362</v>
      </c>
      <c r="C45" s="439"/>
      <c r="D45" s="200" t="s">
        <v>86</v>
      </c>
      <c r="E45" s="435">
        <v>9</v>
      </c>
      <c r="F45" s="199" t="s">
        <v>299</v>
      </c>
      <c r="G45" s="541" t="s">
        <v>310</v>
      </c>
      <c r="H45" s="736" t="s">
        <v>153</v>
      </c>
      <c r="I45" s="737">
        <v>1</v>
      </c>
    </row>
    <row r="46" spans="1:9" ht="55.2">
      <c r="A46" s="335">
        <v>42</v>
      </c>
      <c r="B46" s="532" t="s">
        <v>363</v>
      </c>
      <c r="C46" s="539">
        <v>37638</v>
      </c>
      <c r="D46" s="200" t="s">
        <v>86</v>
      </c>
      <c r="E46" s="435">
        <v>9</v>
      </c>
      <c r="F46" s="199" t="s">
        <v>335</v>
      </c>
      <c r="G46" s="489" t="s">
        <v>364</v>
      </c>
      <c r="H46" s="739" t="s">
        <v>190</v>
      </c>
      <c r="I46" s="740">
        <v>2</v>
      </c>
    </row>
    <row r="47" spans="1:9" ht="31.2">
      <c r="A47" s="335">
        <v>43</v>
      </c>
      <c r="B47" s="532" t="s">
        <v>365</v>
      </c>
      <c r="C47" s="439"/>
      <c r="D47" s="200" t="s">
        <v>86</v>
      </c>
      <c r="E47" s="435">
        <v>9</v>
      </c>
      <c r="F47" s="199" t="s">
        <v>353</v>
      </c>
      <c r="G47" s="445" t="s">
        <v>366</v>
      </c>
      <c r="H47" s="738" t="s">
        <v>163</v>
      </c>
      <c r="I47" s="737"/>
    </row>
    <row r="48" spans="1:9" ht="55.2">
      <c r="A48" s="335">
        <v>44</v>
      </c>
      <c r="B48" s="532" t="s">
        <v>367</v>
      </c>
      <c r="C48" s="539">
        <v>37620</v>
      </c>
      <c r="D48" s="200" t="s">
        <v>86</v>
      </c>
      <c r="E48" s="435">
        <v>9</v>
      </c>
      <c r="F48" s="199" t="s">
        <v>368</v>
      </c>
      <c r="G48" s="489" t="s">
        <v>369</v>
      </c>
      <c r="H48" s="739" t="s">
        <v>190</v>
      </c>
      <c r="I48" s="740">
        <v>2</v>
      </c>
    </row>
    <row r="49" spans="1:9" ht="69">
      <c r="A49" s="335">
        <v>45</v>
      </c>
      <c r="B49" s="532" t="s">
        <v>370</v>
      </c>
      <c r="C49" s="439"/>
      <c r="D49" s="200" t="s">
        <v>86</v>
      </c>
      <c r="E49" s="435">
        <v>9</v>
      </c>
      <c r="F49" s="204" t="s">
        <v>338</v>
      </c>
      <c r="G49" s="491" t="s">
        <v>371</v>
      </c>
      <c r="H49" s="739" t="s">
        <v>190</v>
      </c>
      <c r="I49" s="740">
        <v>2</v>
      </c>
    </row>
    <row r="50" spans="1:9" ht="69">
      <c r="A50" s="335">
        <v>46</v>
      </c>
      <c r="B50" s="542" t="s">
        <v>372</v>
      </c>
      <c r="C50" s="441">
        <v>37986</v>
      </c>
      <c r="D50" s="200" t="s">
        <v>86</v>
      </c>
      <c r="E50" s="436">
        <v>8</v>
      </c>
      <c r="F50" s="204" t="s">
        <v>338</v>
      </c>
      <c r="G50" s="489" t="s">
        <v>373</v>
      </c>
      <c r="H50" s="739" t="s">
        <v>190</v>
      </c>
      <c r="I50" s="740">
        <v>2</v>
      </c>
    </row>
    <row r="51" spans="1:9" ht="69">
      <c r="A51" s="335">
        <v>47</v>
      </c>
      <c r="B51" s="542" t="s">
        <v>374</v>
      </c>
      <c r="C51" s="441">
        <v>37224</v>
      </c>
      <c r="D51" s="200" t="s">
        <v>86</v>
      </c>
      <c r="E51" s="436">
        <v>9</v>
      </c>
      <c r="F51" s="204" t="s">
        <v>375</v>
      </c>
      <c r="G51" s="445" t="s">
        <v>894</v>
      </c>
      <c r="H51" s="739" t="s">
        <v>190</v>
      </c>
      <c r="I51" s="740">
        <v>2</v>
      </c>
    </row>
    <row r="52" spans="1:9" ht="82.8">
      <c r="A52" s="335">
        <v>48</v>
      </c>
      <c r="B52" s="431" t="s">
        <v>376</v>
      </c>
      <c r="C52" s="200">
        <v>38832</v>
      </c>
      <c r="D52" s="200" t="s">
        <v>106</v>
      </c>
      <c r="E52" s="432">
        <v>6</v>
      </c>
      <c r="F52" s="199" t="s">
        <v>377</v>
      </c>
      <c r="G52" s="199" t="s">
        <v>378</v>
      </c>
      <c r="H52" s="736" t="s">
        <v>164</v>
      </c>
      <c r="I52" s="737"/>
    </row>
    <row r="53" spans="1:9" ht="55.2">
      <c r="A53" s="335">
        <v>49</v>
      </c>
      <c r="B53" s="431" t="s">
        <v>379</v>
      </c>
      <c r="C53" s="200">
        <v>38893</v>
      </c>
      <c r="D53" s="200" t="s">
        <v>106</v>
      </c>
      <c r="E53" s="543">
        <v>6</v>
      </c>
      <c r="F53" s="199" t="s">
        <v>380</v>
      </c>
      <c r="G53" s="199" t="s">
        <v>378</v>
      </c>
      <c r="H53" s="736" t="s">
        <v>164</v>
      </c>
      <c r="I53" s="737"/>
    </row>
    <row r="54" spans="1:9" ht="41.4">
      <c r="A54" s="335">
        <v>50</v>
      </c>
      <c r="B54" s="431" t="s">
        <v>381</v>
      </c>
      <c r="C54" s="200">
        <v>37203</v>
      </c>
      <c r="D54" s="200" t="s">
        <v>106</v>
      </c>
      <c r="E54" s="335">
        <v>9</v>
      </c>
      <c r="F54" s="199" t="s">
        <v>382</v>
      </c>
      <c r="G54" s="199" t="s">
        <v>383</v>
      </c>
      <c r="H54" s="736" t="s">
        <v>153</v>
      </c>
      <c r="I54" s="737">
        <v>1</v>
      </c>
    </row>
    <row r="55" spans="1:9" ht="27.6">
      <c r="A55" s="335">
        <v>51</v>
      </c>
      <c r="B55" s="431" t="s">
        <v>384</v>
      </c>
      <c r="C55" s="200">
        <v>37974</v>
      </c>
      <c r="D55" s="200" t="s">
        <v>106</v>
      </c>
      <c r="E55" s="335">
        <v>9</v>
      </c>
      <c r="F55" s="199" t="s">
        <v>385</v>
      </c>
      <c r="G55" s="199" t="s">
        <v>383</v>
      </c>
      <c r="H55" s="736" t="s">
        <v>153</v>
      </c>
      <c r="I55" s="737">
        <v>1</v>
      </c>
    </row>
    <row r="56" spans="1:9" ht="27.6">
      <c r="A56" s="335">
        <v>52</v>
      </c>
      <c r="B56" s="431" t="s">
        <v>386</v>
      </c>
      <c r="C56" s="200">
        <v>38569</v>
      </c>
      <c r="D56" s="200" t="s">
        <v>106</v>
      </c>
      <c r="E56" s="335">
        <v>7</v>
      </c>
      <c r="F56" s="199" t="s">
        <v>387</v>
      </c>
      <c r="G56" s="199" t="s">
        <v>383</v>
      </c>
      <c r="H56" s="736" t="s">
        <v>153</v>
      </c>
      <c r="I56" s="737">
        <v>1</v>
      </c>
    </row>
    <row r="57" spans="1:9" ht="27.6">
      <c r="A57" s="335">
        <v>53</v>
      </c>
      <c r="B57" s="431" t="s">
        <v>388</v>
      </c>
      <c r="C57" s="200">
        <v>38548</v>
      </c>
      <c r="D57" s="200" t="s">
        <v>106</v>
      </c>
      <c r="E57" s="335">
        <v>7</v>
      </c>
      <c r="F57" s="199" t="s">
        <v>389</v>
      </c>
      <c r="G57" s="199" t="s">
        <v>383</v>
      </c>
      <c r="H57" s="736" t="s">
        <v>164</v>
      </c>
      <c r="I57" s="737"/>
    </row>
    <row r="58" spans="1:9" ht="124.2">
      <c r="A58" s="335">
        <v>54</v>
      </c>
      <c r="B58" s="431" t="s">
        <v>390</v>
      </c>
      <c r="C58" s="200">
        <v>38089</v>
      </c>
      <c r="D58" s="200" t="s">
        <v>106</v>
      </c>
      <c r="E58" s="335">
        <v>8</v>
      </c>
      <c r="F58" s="199" t="s">
        <v>391</v>
      </c>
      <c r="G58" s="199" t="s">
        <v>383</v>
      </c>
      <c r="H58" s="736" t="s">
        <v>164</v>
      </c>
      <c r="I58" s="737"/>
    </row>
    <row r="59" spans="1:9" ht="27.6">
      <c r="A59" s="335">
        <v>55</v>
      </c>
      <c r="B59" s="431" t="s">
        <v>392</v>
      </c>
      <c r="C59" s="200">
        <v>37918</v>
      </c>
      <c r="D59" s="200" t="s">
        <v>106</v>
      </c>
      <c r="E59" s="335">
        <v>9</v>
      </c>
      <c r="F59" s="199" t="s">
        <v>282</v>
      </c>
      <c r="G59" s="199" t="s">
        <v>383</v>
      </c>
      <c r="H59" s="736" t="s">
        <v>153</v>
      </c>
      <c r="I59" s="737">
        <v>1</v>
      </c>
    </row>
    <row r="60" spans="1:9" ht="27.6">
      <c r="A60" s="335">
        <v>56</v>
      </c>
      <c r="B60" s="431" t="s">
        <v>393</v>
      </c>
      <c r="C60" s="200">
        <v>37708</v>
      </c>
      <c r="D60" s="200" t="s">
        <v>106</v>
      </c>
      <c r="E60" s="335">
        <v>9</v>
      </c>
      <c r="F60" s="199" t="s">
        <v>299</v>
      </c>
      <c r="G60" s="199" t="s">
        <v>383</v>
      </c>
      <c r="H60" s="736" t="s">
        <v>153</v>
      </c>
      <c r="I60" s="737">
        <v>1</v>
      </c>
    </row>
    <row r="61" spans="1:9" ht="27.6">
      <c r="A61" s="335">
        <v>57</v>
      </c>
      <c r="B61" s="431" t="s">
        <v>394</v>
      </c>
      <c r="C61" s="200">
        <v>37624</v>
      </c>
      <c r="D61" s="200" t="s">
        <v>106</v>
      </c>
      <c r="E61" s="335">
        <v>9</v>
      </c>
      <c r="F61" s="199" t="s">
        <v>395</v>
      </c>
      <c r="G61" s="199" t="s">
        <v>383</v>
      </c>
      <c r="H61" s="736" t="s">
        <v>153</v>
      </c>
      <c r="I61" s="737">
        <v>1</v>
      </c>
    </row>
    <row r="62" spans="1:9" ht="27.6">
      <c r="A62" s="335">
        <v>58</v>
      </c>
      <c r="B62" s="431" t="s">
        <v>396</v>
      </c>
      <c r="C62" s="200">
        <v>37624</v>
      </c>
      <c r="D62" s="200" t="s">
        <v>106</v>
      </c>
      <c r="E62" s="335">
        <v>9</v>
      </c>
      <c r="F62" s="199" t="s">
        <v>397</v>
      </c>
      <c r="G62" s="199" t="s">
        <v>383</v>
      </c>
      <c r="H62" s="736" t="s">
        <v>153</v>
      </c>
      <c r="I62" s="737">
        <v>1</v>
      </c>
    </row>
    <row r="63" spans="1:9" ht="27.6">
      <c r="A63" s="335">
        <v>59</v>
      </c>
      <c r="B63" s="431" t="s">
        <v>398</v>
      </c>
      <c r="C63" s="544">
        <v>37117</v>
      </c>
      <c r="D63" s="200" t="s">
        <v>106</v>
      </c>
      <c r="E63" s="335">
        <v>11</v>
      </c>
      <c r="F63" s="199" t="s">
        <v>400</v>
      </c>
      <c r="G63" s="199" t="s">
        <v>383</v>
      </c>
      <c r="H63" s="736" t="s">
        <v>153</v>
      </c>
      <c r="I63" s="737">
        <v>1</v>
      </c>
    </row>
    <row r="64" spans="1:9" ht="27.6">
      <c r="A64" s="335">
        <v>60</v>
      </c>
      <c r="B64" s="548" t="s">
        <v>428</v>
      </c>
      <c r="C64" s="544">
        <v>39825</v>
      </c>
      <c r="D64" s="543" t="s">
        <v>453</v>
      </c>
      <c r="E64" s="543">
        <v>3</v>
      </c>
      <c r="F64" s="433" t="s">
        <v>429</v>
      </c>
      <c r="G64" s="543" t="s">
        <v>275</v>
      </c>
      <c r="H64" s="736" t="s">
        <v>164</v>
      </c>
      <c r="I64" s="737"/>
    </row>
    <row r="65" spans="1:9">
      <c r="A65" s="335">
        <v>61</v>
      </c>
      <c r="B65" s="543" t="s">
        <v>430</v>
      </c>
      <c r="C65" s="434">
        <v>38062</v>
      </c>
      <c r="D65" s="543" t="s">
        <v>453</v>
      </c>
      <c r="E65" s="432">
        <v>7</v>
      </c>
      <c r="F65" s="433" t="s">
        <v>431</v>
      </c>
      <c r="G65" s="543" t="s">
        <v>275</v>
      </c>
      <c r="H65" s="352" t="s">
        <v>163</v>
      </c>
      <c r="I65" s="737"/>
    </row>
    <row r="66" spans="1:9" ht="55.2">
      <c r="A66" s="335">
        <v>62</v>
      </c>
      <c r="B66" s="548" t="s">
        <v>432</v>
      </c>
      <c r="C66" s="434">
        <v>38278</v>
      </c>
      <c r="D66" s="543" t="s">
        <v>453</v>
      </c>
      <c r="E66" s="543">
        <v>7</v>
      </c>
      <c r="F66" s="550" t="s">
        <v>433</v>
      </c>
      <c r="G66" s="543" t="s">
        <v>434</v>
      </c>
      <c r="H66" s="736" t="s">
        <v>164</v>
      </c>
      <c r="I66" s="737"/>
    </row>
    <row r="67" spans="1:9" ht="69">
      <c r="A67" s="335">
        <v>63</v>
      </c>
      <c r="B67" s="548" t="s">
        <v>435</v>
      </c>
      <c r="C67" s="434">
        <v>38572</v>
      </c>
      <c r="D67" s="543" t="s">
        <v>453</v>
      </c>
      <c r="E67" s="543">
        <v>7</v>
      </c>
      <c r="F67" s="550" t="s">
        <v>436</v>
      </c>
      <c r="G67" s="543" t="s">
        <v>275</v>
      </c>
      <c r="H67" s="738" t="s">
        <v>163</v>
      </c>
      <c r="I67" s="737"/>
    </row>
    <row r="68" spans="1:9" ht="27.6">
      <c r="A68" s="335">
        <v>64</v>
      </c>
      <c r="B68" s="548" t="s">
        <v>437</v>
      </c>
      <c r="C68" s="434">
        <v>38383</v>
      </c>
      <c r="D68" s="543" t="s">
        <v>453</v>
      </c>
      <c r="E68" s="543">
        <v>7</v>
      </c>
      <c r="F68" s="549" t="s">
        <v>278</v>
      </c>
      <c r="G68" s="543" t="s">
        <v>275</v>
      </c>
      <c r="H68" s="736" t="s">
        <v>153</v>
      </c>
      <c r="I68" s="737">
        <v>1</v>
      </c>
    </row>
    <row r="69" spans="1:9" ht="27.6">
      <c r="A69" s="335">
        <v>65</v>
      </c>
      <c r="B69" s="548" t="s">
        <v>438</v>
      </c>
      <c r="C69" s="434">
        <v>38533</v>
      </c>
      <c r="D69" s="543" t="s">
        <v>453</v>
      </c>
      <c r="E69" s="543">
        <v>7</v>
      </c>
      <c r="F69" s="549" t="s">
        <v>278</v>
      </c>
      <c r="G69" s="543" t="s">
        <v>285</v>
      </c>
      <c r="H69" s="736" t="s">
        <v>164</v>
      </c>
      <c r="I69" s="737"/>
    </row>
    <row r="70" spans="1:9">
      <c r="A70" s="335">
        <v>66</v>
      </c>
      <c r="B70" s="548" t="s">
        <v>439</v>
      </c>
      <c r="C70" s="544">
        <v>38453</v>
      </c>
      <c r="D70" s="543" t="s">
        <v>453</v>
      </c>
      <c r="E70" s="543">
        <v>7</v>
      </c>
      <c r="F70" s="549" t="s">
        <v>278</v>
      </c>
      <c r="G70" s="543" t="s">
        <v>285</v>
      </c>
      <c r="H70" s="736" t="s">
        <v>164</v>
      </c>
      <c r="I70" s="737"/>
    </row>
    <row r="71" spans="1:9">
      <c r="A71" s="335">
        <v>67</v>
      </c>
      <c r="B71" s="548" t="s">
        <v>440</v>
      </c>
      <c r="C71" s="544">
        <v>38717</v>
      </c>
      <c r="D71" s="543" t="s">
        <v>453</v>
      </c>
      <c r="E71" s="543">
        <v>7</v>
      </c>
      <c r="F71" s="549" t="s">
        <v>441</v>
      </c>
      <c r="G71" s="543" t="s">
        <v>275</v>
      </c>
      <c r="H71" s="736" t="s">
        <v>153</v>
      </c>
      <c r="I71" s="737">
        <v>1</v>
      </c>
    </row>
    <row r="72" spans="1:9" ht="27.6">
      <c r="A72" s="335">
        <v>68</v>
      </c>
      <c r="B72" s="548" t="s">
        <v>442</v>
      </c>
      <c r="C72" s="544">
        <v>37978</v>
      </c>
      <c r="D72" s="543" t="s">
        <v>453</v>
      </c>
      <c r="E72" s="543">
        <v>8</v>
      </c>
      <c r="F72" s="551" t="s">
        <v>299</v>
      </c>
      <c r="G72" s="543" t="s">
        <v>275</v>
      </c>
      <c r="H72" s="736" t="s">
        <v>164</v>
      </c>
      <c r="I72" s="737"/>
    </row>
    <row r="73" spans="1:9" ht="41.4">
      <c r="A73" s="335">
        <v>69</v>
      </c>
      <c r="B73" s="548" t="s">
        <v>443</v>
      </c>
      <c r="C73" s="544">
        <v>37736</v>
      </c>
      <c r="D73" s="543" t="s">
        <v>453</v>
      </c>
      <c r="E73" s="543">
        <v>9</v>
      </c>
      <c r="F73" s="550" t="s">
        <v>444</v>
      </c>
      <c r="G73" s="543" t="s">
        <v>285</v>
      </c>
      <c r="H73" s="736" t="s">
        <v>153</v>
      </c>
      <c r="I73" s="737">
        <v>1</v>
      </c>
    </row>
    <row r="74" spans="1:9" ht="27.6">
      <c r="A74" s="335">
        <v>70</v>
      </c>
      <c r="B74" s="548" t="s">
        <v>445</v>
      </c>
      <c r="C74" s="544">
        <v>37680</v>
      </c>
      <c r="D74" s="543" t="s">
        <v>453</v>
      </c>
      <c r="E74" s="543">
        <v>9</v>
      </c>
      <c r="F74" s="549" t="s">
        <v>446</v>
      </c>
      <c r="G74" s="543" t="s">
        <v>285</v>
      </c>
      <c r="H74" s="736" t="s">
        <v>153</v>
      </c>
      <c r="I74" s="737">
        <v>1</v>
      </c>
    </row>
    <row r="75" spans="1:9" ht="27.6">
      <c r="A75" s="335">
        <v>71</v>
      </c>
      <c r="B75" s="548" t="s">
        <v>447</v>
      </c>
      <c r="C75" s="544">
        <v>37152</v>
      </c>
      <c r="D75" s="543" t="s">
        <v>453</v>
      </c>
      <c r="E75" s="543">
        <v>11</v>
      </c>
      <c r="F75" s="549" t="s">
        <v>448</v>
      </c>
      <c r="G75" s="543" t="s">
        <v>449</v>
      </c>
      <c r="H75" s="736" t="s">
        <v>164</v>
      </c>
      <c r="I75" s="737"/>
    </row>
    <row r="76" spans="1:9" ht="55.2">
      <c r="A76" s="335">
        <v>72</v>
      </c>
      <c r="B76" s="548" t="s">
        <v>450</v>
      </c>
      <c r="C76" s="544">
        <v>36979</v>
      </c>
      <c r="D76" s="543" t="s">
        <v>453</v>
      </c>
      <c r="E76" s="543">
        <v>11</v>
      </c>
      <c r="F76" s="550" t="s">
        <v>451</v>
      </c>
      <c r="G76" s="543" t="s">
        <v>275</v>
      </c>
      <c r="H76" s="352" t="s">
        <v>163</v>
      </c>
      <c r="I76" s="737"/>
    </row>
    <row r="77" spans="1:9" ht="27.6">
      <c r="A77" s="335">
        <v>73</v>
      </c>
      <c r="B77" s="548" t="s">
        <v>452</v>
      </c>
      <c r="C77" s="544">
        <v>36956</v>
      </c>
      <c r="D77" s="543" t="s">
        <v>453</v>
      </c>
      <c r="E77" s="543">
        <v>11</v>
      </c>
      <c r="F77" s="549" t="s">
        <v>309</v>
      </c>
      <c r="G77" s="543" t="s">
        <v>285</v>
      </c>
      <c r="H77" s="736" t="s">
        <v>153</v>
      </c>
      <c r="I77" s="737">
        <v>1</v>
      </c>
    </row>
    <row r="78" spans="1:9" ht="28.2">
      <c r="A78" s="335">
        <v>74</v>
      </c>
      <c r="B78" s="566" t="s">
        <v>478</v>
      </c>
      <c r="C78" s="200">
        <v>40005</v>
      </c>
      <c r="D78" s="200" t="s">
        <v>472</v>
      </c>
      <c r="E78" s="567">
        <v>2</v>
      </c>
      <c r="F78" s="522" t="s">
        <v>479</v>
      </c>
      <c r="G78" s="568" t="s">
        <v>275</v>
      </c>
      <c r="H78" s="736" t="s">
        <v>153</v>
      </c>
      <c r="I78" s="737">
        <v>1</v>
      </c>
    </row>
    <row r="79" spans="1:9" ht="55.8">
      <c r="A79" s="335">
        <v>75</v>
      </c>
      <c r="B79" s="431" t="s">
        <v>480</v>
      </c>
      <c r="C79" s="200">
        <v>37804</v>
      </c>
      <c r="D79" s="200" t="s">
        <v>472</v>
      </c>
      <c r="E79" s="335">
        <v>1</v>
      </c>
      <c r="F79" s="522" t="s">
        <v>481</v>
      </c>
      <c r="G79" s="568" t="s">
        <v>285</v>
      </c>
      <c r="H79" s="736" t="s">
        <v>153</v>
      </c>
      <c r="I79" s="737">
        <v>1</v>
      </c>
    </row>
    <row r="80" spans="1:9" ht="27.6">
      <c r="A80" s="335">
        <v>76</v>
      </c>
      <c r="B80" s="431" t="s">
        <v>482</v>
      </c>
      <c r="C80" s="200">
        <v>39025</v>
      </c>
      <c r="D80" s="200" t="s">
        <v>472</v>
      </c>
      <c r="E80" s="543">
        <v>6</v>
      </c>
      <c r="F80" s="522" t="s">
        <v>483</v>
      </c>
      <c r="G80" s="568" t="s">
        <v>275</v>
      </c>
      <c r="H80" s="736" t="s">
        <v>164</v>
      </c>
      <c r="I80" s="737"/>
    </row>
    <row r="81" spans="1:9" ht="27.6">
      <c r="A81" s="335">
        <v>77</v>
      </c>
      <c r="B81" s="431" t="s">
        <v>484</v>
      </c>
      <c r="C81" s="200">
        <v>38522</v>
      </c>
      <c r="D81" s="200" t="s">
        <v>472</v>
      </c>
      <c r="E81" s="335">
        <v>7</v>
      </c>
      <c r="F81" s="522" t="s">
        <v>483</v>
      </c>
      <c r="G81" s="568" t="s">
        <v>275</v>
      </c>
      <c r="H81" s="736" t="s">
        <v>164</v>
      </c>
      <c r="I81" s="737"/>
    </row>
    <row r="82" spans="1:9" ht="28.2">
      <c r="A82" s="335">
        <v>78</v>
      </c>
      <c r="B82" s="431" t="s">
        <v>485</v>
      </c>
      <c r="C82" s="200">
        <v>37650</v>
      </c>
      <c r="D82" s="200" t="s">
        <v>472</v>
      </c>
      <c r="E82" s="335">
        <v>9</v>
      </c>
      <c r="F82" s="522" t="s">
        <v>486</v>
      </c>
      <c r="G82" s="568" t="s">
        <v>487</v>
      </c>
      <c r="H82" s="736" t="s">
        <v>164</v>
      </c>
      <c r="I82" s="737"/>
    </row>
    <row r="83" spans="1:9" ht="42">
      <c r="A83" s="335">
        <v>79</v>
      </c>
      <c r="B83" s="431" t="s">
        <v>488</v>
      </c>
      <c r="C83" s="200">
        <v>38148</v>
      </c>
      <c r="D83" s="200" t="s">
        <v>472</v>
      </c>
      <c r="E83" s="335">
        <v>9</v>
      </c>
      <c r="F83" s="522" t="s">
        <v>489</v>
      </c>
      <c r="G83" s="568" t="s">
        <v>487</v>
      </c>
      <c r="H83" s="736" t="s">
        <v>153</v>
      </c>
      <c r="I83" s="737">
        <v>1</v>
      </c>
    </row>
    <row r="84" spans="1:9" ht="42">
      <c r="A84" s="335">
        <v>80</v>
      </c>
      <c r="B84" s="431" t="s">
        <v>490</v>
      </c>
      <c r="C84" s="200">
        <v>37831</v>
      </c>
      <c r="D84" s="200" t="s">
        <v>472</v>
      </c>
      <c r="E84" s="335">
        <v>9</v>
      </c>
      <c r="F84" s="522" t="s">
        <v>491</v>
      </c>
      <c r="G84" s="568" t="s">
        <v>487</v>
      </c>
      <c r="H84" s="736" t="s">
        <v>153</v>
      </c>
      <c r="I84" s="737">
        <v>1</v>
      </c>
    </row>
    <row r="85" spans="1:9" ht="28.2">
      <c r="A85" s="335">
        <v>81</v>
      </c>
      <c r="B85" s="431" t="s">
        <v>492</v>
      </c>
      <c r="C85" s="200">
        <v>38000</v>
      </c>
      <c r="D85" s="200" t="s">
        <v>472</v>
      </c>
      <c r="E85" s="335">
        <v>9</v>
      </c>
      <c r="F85" s="522" t="s">
        <v>282</v>
      </c>
      <c r="G85" s="568" t="s">
        <v>487</v>
      </c>
      <c r="H85" s="736" t="s">
        <v>153</v>
      </c>
      <c r="I85" s="737">
        <v>1</v>
      </c>
    </row>
    <row r="86" spans="1:9" ht="42">
      <c r="A86" s="335">
        <v>82</v>
      </c>
      <c r="B86" s="431" t="s">
        <v>493</v>
      </c>
      <c r="C86" s="200"/>
      <c r="D86" s="200" t="s">
        <v>472</v>
      </c>
      <c r="E86" s="335">
        <v>11</v>
      </c>
      <c r="F86" s="522" t="s">
        <v>494</v>
      </c>
      <c r="G86" s="568" t="s">
        <v>495</v>
      </c>
      <c r="H86" s="352" t="s">
        <v>163</v>
      </c>
      <c r="I86" s="737"/>
    </row>
    <row r="87" spans="1:9">
      <c r="A87" s="335">
        <v>83</v>
      </c>
      <c r="B87" s="431" t="s">
        <v>496</v>
      </c>
      <c r="C87" s="200">
        <v>37071</v>
      </c>
      <c r="D87" s="200" t="s">
        <v>472</v>
      </c>
      <c r="E87" s="335">
        <v>11</v>
      </c>
      <c r="F87" s="522" t="s">
        <v>497</v>
      </c>
      <c r="G87" s="568" t="s">
        <v>487</v>
      </c>
      <c r="H87" s="736" t="s">
        <v>153</v>
      </c>
      <c r="I87" s="737">
        <v>1</v>
      </c>
    </row>
    <row r="88" spans="1:9" ht="28.2">
      <c r="A88" s="335">
        <v>84</v>
      </c>
      <c r="B88" s="431" t="s">
        <v>498</v>
      </c>
      <c r="C88" s="200">
        <v>36586</v>
      </c>
      <c r="D88" s="200" t="s">
        <v>472</v>
      </c>
      <c r="E88" s="335">
        <v>11</v>
      </c>
      <c r="F88" s="522" t="s">
        <v>499</v>
      </c>
      <c r="G88" s="568" t="s">
        <v>487</v>
      </c>
      <c r="H88" s="736" t="s">
        <v>153</v>
      </c>
      <c r="I88" s="737">
        <v>1</v>
      </c>
    </row>
    <row r="89" spans="1:9" ht="28.2">
      <c r="A89" s="335">
        <v>85</v>
      </c>
      <c r="B89" s="431" t="s">
        <v>500</v>
      </c>
      <c r="C89" s="200">
        <v>37082</v>
      </c>
      <c r="D89" s="200" t="s">
        <v>472</v>
      </c>
      <c r="E89" s="335">
        <v>11</v>
      </c>
      <c r="F89" s="522" t="s">
        <v>501</v>
      </c>
      <c r="G89" s="568" t="s">
        <v>487</v>
      </c>
      <c r="H89" s="736" t="s">
        <v>153</v>
      </c>
      <c r="I89" s="737">
        <v>1</v>
      </c>
    </row>
    <row r="90" spans="1:9">
      <c r="A90" s="335">
        <v>86</v>
      </c>
      <c r="B90" s="431" t="s">
        <v>502</v>
      </c>
      <c r="C90" s="200">
        <v>36848</v>
      </c>
      <c r="D90" s="200" t="s">
        <v>472</v>
      </c>
      <c r="E90" s="335">
        <v>11</v>
      </c>
      <c r="F90" s="522" t="s">
        <v>497</v>
      </c>
      <c r="G90" s="568"/>
      <c r="H90" s="352" t="s">
        <v>163</v>
      </c>
      <c r="I90" s="737"/>
    </row>
    <row r="91" spans="1:9">
      <c r="A91" s="335">
        <v>87</v>
      </c>
      <c r="B91" s="431" t="s">
        <v>503</v>
      </c>
      <c r="C91" s="544">
        <v>36966</v>
      </c>
      <c r="D91" s="200" t="s">
        <v>472</v>
      </c>
      <c r="E91" s="335">
        <v>11</v>
      </c>
      <c r="F91" s="522" t="s">
        <v>497</v>
      </c>
      <c r="G91" s="568" t="s">
        <v>487</v>
      </c>
      <c r="H91" s="736" t="s">
        <v>153</v>
      </c>
      <c r="I91" s="737">
        <v>1</v>
      </c>
    </row>
    <row r="92" spans="1:9" ht="27.6">
      <c r="A92" s="335">
        <v>88</v>
      </c>
      <c r="B92" s="581" t="s">
        <v>508</v>
      </c>
      <c r="C92" s="582">
        <v>39435</v>
      </c>
      <c r="D92" s="583" t="s">
        <v>89</v>
      </c>
      <c r="E92" s="584">
        <v>3</v>
      </c>
      <c r="F92" s="581" t="s">
        <v>509</v>
      </c>
      <c r="G92" s="585" t="s">
        <v>510</v>
      </c>
      <c r="H92" s="736" t="s">
        <v>164</v>
      </c>
      <c r="I92" s="737"/>
    </row>
    <row r="93" spans="1:9" ht="41.4">
      <c r="A93" s="335">
        <v>89</v>
      </c>
      <c r="B93" s="433" t="s">
        <v>511</v>
      </c>
      <c r="C93" s="586">
        <v>38560</v>
      </c>
      <c r="D93" s="583" t="s">
        <v>89</v>
      </c>
      <c r="E93" s="587">
        <v>6</v>
      </c>
      <c r="F93" s="433" t="s">
        <v>512</v>
      </c>
      <c r="G93" s="588" t="s">
        <v>513</v>
      </c>
      <c r="H93" s="736" t="s">
        <v>164</v>
      </c>
      <c r="I93" s="737"/>
    </row>
    <row r="94" spans="1:9" ht="41.4">
      <c r="A94" s="335">
        <v>90</v>
      </c>
      <c r="B94" s="433" t="s">
        <v>514</v>
      </c>
      <c r="C94" s="589">
        <v>38573</v>
      </c>
      <c r="D94" s="583" t="s">
        <v>89</v>
      </c>
      <c r="E94" s="590">
        <v>7</v>
      </c>
      <c r="F94" s="433" t="s">
        <v>512</v>
      </c>
      <c r="G94" s="588" t="s">
        <v>515</v>
      </c>
      <c r="H94" s="736" t="s">
        <v>164</v>
      </c>
      <c r="I94" s="737"/>
    </row>
    <row r="95" spans="1:9" ht="82.8">
      <c r="A95" s="335">
        <v>91</v>
      </c>
      <c r="B95" s="433" t="s">
        <v>516</v>
      </c>
      <c r="C95" s="591">
        <v>38477</v>
      </c>
      <c r="D95" s="583" t="s">
        <v>89</v>
      </c>
      <c r="E95" s="590">
        <v>7</v>
      </c>
      <c r="F95" s="433" t="s">
        <v>512</v>
      </c>
      <c r="G95" s="588" t="s">
        <v>517</v>
      </c>
      <c r="H95" s="739" t="s">
        <v>190</v>
      </c>
      <c r="I95" s="740">
        <v>2</v>
      </c>
    </row>
    <row r="96" spans="1:9" ht="82.8">
      <c r="A96" s="335">
        <v>92</v>
      </c>
      <c r="B96" s="433" t="s">
        <v>518</v>
      </c>
      <c r="C96" s="591">
        <v>38649</v>
      </c>
      <c r="D96" s="583" t="s">
        <v>89</v>
      </c>
      <c r="E96" s="590">
        <v>7</v>
      </c>
      <c r="F96" s="433" t="s">
        <v>512</v>
      </c>
      <c r="G96" s="588" t="s">
        <v>519</v>
      </c>
      <c r="H96" s="739" t="s">
        <v>190</v>
      </c>
      <c r="I96" s="740">
        <v>2</v>
      </c>
    </row>
    <row r="97" spans="1:9" ht="82.8">
      <c r="A97" s="335">
        <v>93</v>
      </c>
      <c r="B97" s="433" t="s">
        <v>520</v>
      </c>
      <c r="C97" s="591">
        <v>38422</v>
      </c>
      <c r="D97" s="583" t="s">
        <v>89</v>
      </c>
      <c r="E97" s="590">
        <v>7</v>
      </c>
      <c r="F97" s="433" t="s">
        <v>512</v>
      </c>
      <c r="G97" s="592" t="s">
        <v>521</v>
      </c>
      <c r="H97" s="739" t="s">
        <v>190</v>
      </c>
      <c r="I97" s="740">
        <v>2</v>
      </c>
    </row>
    <row r="98" spans="1:9" ht="41.4">
      <c r="A98" s="335">
        <v>94</v>
      </c>
      <c r="B98" s="433" t="s">
        <v>522</v>
      </c>
      <c r="C98" s="591">
        <v>38128</v>
      </c>
      <c r="D98" s="583" t="s">
        <v>89</v>
      </c>
      <c r="E98" s="590">
        <v>8</v>
      </c>
      <c r="F98" s="433" t="s">
        <v>523</v>
      </c>
      <c r="G98" s="593" t="s">
        <v>524</v>
      </c>
      <c r="H98" s="736" t="s">
        <v>153</v>
      </c>
      <c r="I98" s="737">
        <v>1</v>
      </c>
    </row>
    <row r="99" spans="1:9" ht="41.4">
      <c r="A99" s="335">
        <v>95</v>
      </c>
      <c r="B99" s="433" t="s">
        <v>525</v>
      </c>
      <c r="C99" s="591">
        <v>37938</v>
      </c>
      <c r="D99" s="583" t="s">
        <v>89</v>
      </c>
      <c r="E99" s="590">
        <v>8</v>
      </c>
      <c r="F99" s="433" t="s">
        <v>526</v>
      </c>
      <c r="G99" s="199" t="s">
        <v>524</v>
      </c>
      <c r="H99" s="736" t="s">
        <v>164</v>
      </c>
      <c r="I99" s="737"/>
    </row>
    <row r="100" spans="1:9" ht="41.4">
      <c r="A100" s="335">
        <v>96</v>
      </c>
      <c r="B100" s="433" t="s">
        <v>527</v>
      </c>
      <c r="C100" s="591">
        <v>38069</v>
      </c>
      <c r="D100" s="583" t="s">
        <v>89</v>
      </c>
      <c r="E100" s="590">
        <v>8</v>
      </c>
      <c r="F100" s="433" t="s">
        <v>526</v>
      </c>
      <c r="G100" s="588" t="s">
        <v>524</v>
      </c>
      <c r="H100" s="736" t="s">
        <v>164</v>
      </c>
      <c r="I100" s="737"/>
    </row>
    <row r="101" spans="1:9" ht="27.6">
      <c r="A101" s="335">
        <v>97</v>
      </c>
      <c r="B101" s="600" t="s">
        <v>544</v>
      </c>
      <c r="C101" s="601">
        <v>37810</v>
      </c>
      <c r="D101" s="159" t="s">
        <v>104</v>
      </c>
      <c r="E101" s="535">
        <v>9</v>
      </c>
      <c r="F101" s="602" t="s">
        <v>282</v>
      </c>
      <c r="G101" s="602" t="s">
        <v>275</v>
      </c>
      <c r="H101" s="736" t="s">
        <v>153</v>
      </c>
      <c r="I101" s="737">
        <v>1</v>
      </c>
    </row>
    <row r="102" spans="1:9" ht="41.4">
      <c r="A102" s="335">
        <v>98</v>
      </c>
      <c r="B102" s="600" t="s">
        <v>540</v>
      </c>
      <c r="C102" s="601">
        <v>37896</v>
      </c>
      <c r="D102" s="159" t="s">
        <v>104</v>
      </c>
      <c r="E102" s="535">
        <v>8</v>
      </c>
      <c r="F102" s="602" t="s">
        <v>541</v>
      </c>
      <c r="G102" s="602" t="s">
        <v>285</v>
      </c>
      <c r="H102" s="736" t="s">
        <v>153</v>
      </c>
      <c r="I102" s="737">
        <v>1</v>
      </c>
    </row>
    <row r="103" spans="1:9" ht="82.8">
      <c r="A103" s="335">
        <v>99</v>
      </c>
      <c r="B103" s="600" t="s">
        <v>542</v>
      </c>
      <c r="C103" s="601">
        <v>39868</v>
      </c>
      <c r="D103" s="159" t="s">
        <v>104</v>
      </c>
      <c r="E103" s="535">
        <v>3</v>
      </c>
      <c r="F103" s="602" t="s">
        <v>543</v>
      </c>
      <c r="G103" s="602" t="s">
        <v>434</v>
      </c>
      <c r="H103" s="352" t="s">
        <v>163</v>
      </c>
      <c r="I103" s="737"/>
    </row>
    <row r="104" spans="1:9">
      <c r="A104" s="335">
        <v>100</v>
      </c>
      <c r="B104" s="594" t="s">
        <v>545</v>
      </c>
      <c r="C104" s="616">
        <v>40012</v>
      </c>
      <c r="D104" s="619" t="s">
        <v>105</v>
      </c>
      <c r="E104" s="568">
        <v>3</v>
      </c>
      <c r="F104" s="568" t="s">
        <v>561</v>
      </c>
      <c r="G104" s="568" t="s">
        <v>562</v>
      </c>
      <c r="H104" s="736" t="s">
        <v>153</v>
      </c>
      <c r="I104" s="737">
        <v>1</v>
      </c>
    </row>
    <row r="105" spans="1:9">
      <c r="A105" s="335">
        <v>101</v>
      </c>
      <c r="B105" s="594" t="s">
        <v>546</v>
      </c>
      <c r="C105" s="616">
        <v>39932</v>
      </c>
      <c r="D105" s="619" t="s">
        <v>105</v>
      </c>
      <c r="E105" s="568">
        <v>3</v>
      </c>
      <c r="F105" s="568" t="s">
        <v>561</v>
      </c>
      <c r="G105" s="568" t="s">
        <v>563</v>
      </c>
      <c r="H105" s="736" t="s">
        <v>153</v>
      </c>
      <c r="I105" s="737">
        <v>1</v>
      </c>
    </row>
    <row r="106" spans="1:9">
      <c r="A106" s="335">
        <v>102</v>
      </c>
      <c r="B106" s="594" t="s">
        <v>547</v>
      </c>
      <c r="C106" s="616">
        <v>40103</v>
      </c>
      <c r="D106" s="619" t="s">
        <v>105</v>
      </c>
      <c r="E106" s="568">
        <v>3</v>
      </c>
      <c r="F106" s="568" t="s">
        <v>561</v>
      </c>
      <c r="G106" s="568" t="s">
        <v>564</v>
      </c>
      <c r="H106" s="736" t="s">
        <v>153</v>
      </c>
      <c r="I106" s="737">
        <v>1</v>
      </c>
    </row>
    <row r="107" spans="1:9" ht="55.8">
      <c r="A107" s="335">
        <v>103</v>
      </c>
      <c r="B107" s="594" t="s">
        <v>548</v>
      </c>
      <c r="C107" s="616">
        <v>39948</v>
      </c>
      <c r="D107" s="619" t="s">
        <v>105</v>
      </c>
      <c r="E107" s="568">
        <v>3</v>
      </c>
      <c r="F107" s="518" t="s">
        <v>565</v>
      </c>
      <c r="G107" s="617" t="s">
        <v>566</v>
      </c>
      <c r="H107" s="736" t="s">
        <v>153</v>
      </c>
      <c r="I107" s="737">
        <v>1</v>
      </c>
    </row>
    <row r="108" spans="1:9">
      <c r="A108" s="335">
        <v>104</v>
      </c>
      <c r="B108" s="431" t="s">
        <v>549</v>
      </c>
      <c r="C108" s="200">
        <v>38777</v>
      </c>
      <c r="D108" s="619" t="s">
        <v>105</v>
      </c>
      <c r="E108" s="618">
        <v>6</v>
      </c>
      <c r="F108" s="335" t="s">
        <v>567</v>
      </c>
      <c r="G108" s="335" t="s">
        <v>568</v>
      </c>
      <c r="H108" s="736" t="s">
        <v>153</v>
      </c>
      <c r="I108" s="737">
        <v>1</v>
      </c>
    </row>
    <row r="109" spans="1:9">
      <c r="A109" s="335">
        <v>105</v>
      </c>
      <c r="B109" s="431" t="s">
        <v>550</v>
      </c>
      <c r="C109" s="200">
        <v>38932</v>
      </c>
      <c r="D109" s="619" t="s">
        <v>105</v>
      </c>
      <c r="E109" s="543">
        <v>6</v>
      </c>
      <c r="F109" s="335" t="s">
        <v>567</v>
      </c>
      <c r="G109" s="335" t="s">
        <v>569</v>
      </c>
      <c r="H109" s="736" t="s">
        <v>153</v>
      </c>
      <c r="I109" s="737">
        <v>1</v>
      </c>
    </row>
    <row r="110" spans="1:9" ht="48.6">
      <c r="A110" s="335">
        <v>106</v>
      </c>
      <c r="B110" s="431" t="s">
        <v>551</v>
      </c>
      <c r="C110" s="200">
        <v>38401</v>
      </c>
      <c r="D110" s="619" t="s">
        <v>105</v>
      </c>
      <c r="E110" s="543">
        <v>6</v>
      </c>
      <c r="F110" s="335" t="s">
        <v>567</v>
      </c>
      <c r="G110" s="617" t="s">
        <v>570</v>
      </c>
      <c r="H110" s="736" t="s">
        <v>153</v>
      </c>
      <c r="I110" s="737">
        <v>1</v>
      </c>
    </row>
    <row r="111" spans="1:9" ht="55.8">
      <c r="A111" s="335">
        <v>107</v>
      </c>
      <c r="B111" s="431" t="s">
        <v>552</v>
      </c>
      <c r="C111" s="200">
        <v>38667</v>
      </c>
      <c r="D111" s="619" t="s">
        <v>105</v>
      </c>
      <c r="E111" s="335">
        <v>7</v>
      </c>
      <c r="F111" s="518" t="s">
        <v>565</v>
      </c>
      <c r="G111" s="335" t="s">
        <v>571</v>
      </c>
      <c r="H111" s="736" t="s">
        <v>153</v>
      </c>
      <c r="I111" s="737">
        <v>1</v>
      </c>
    </row>
    <row r="112" spans="1:9">
      <c r="A112" s="335">
        <v>108</v>
      </c>
      <c r="B112" s="431" t="s">
        <v>553</v>
      </c>
      <c r="C112" s="200">
        <v>37973</v>
      </c>
      <c r="D112" s="619" t="s">
        <v>105</v>
      </c>
      <c r="E112" s="335">
        <v>8</v>
      </c>
      <c r="F112" s="568" t="s">
        <v>299</v>
      </c>
      <c r="G112" s="335" t="s">
        <v>572</v>
      </c>
      <c r="H112" s="736" t="s">
        <v>153</v>
      </c>
      <c r="I112" s="737">
        <v>1</v>
      </c>
    </row>
    <row r="113" spans="1:9" ht="42">
      <c r="A113" s="335">
        <v>109</v>
      </c>
      <c r="B113" s="431" t="s">
        <v>554</v>
      </c>
      <c r="C113" s="544">
        <v>38267</v>
      </c>
      <c r="D113" s="619" t="s">
        <v>105</v>
      </c>
      <c r="E113" s="335">
        <v>8</v>
      </c>
      <c r="F113" s="518" t="s">
        <v>573</v>
      </c>
      <c r="G113" s="335" t="s">
        <v>574</v>
      </c>
      <c r="H113" s="736" t="s">
        <v>153</v>
      </c>
      <c r="I113" s="737">
        <v>1</v>
      </c>
    </row>
    <row r="114" spans="1:9" ht="27.6">
      <c r="A114" s="335">
        <v>110</v>
      </c>
      <c r="B114" s="431" t="s">
        <v>555</v>
      </c>
      <c r="C114" s="544">
        <v>37997</v>
      </c>
      <c r="D114" s="619" t="s">
        <v>105</v>
      </c>
      <c r="E114" s="335">
        <v>8</v>
      </c>
      <c r="F114" s="199" t="s">
        <v>282</v>
      </c>
      <c r="G114" s="335" t="s">
        <v>575</v>
      </c>
      <c r="H114" s="736" t="s">
        <v>153</v>
      </c>
      <c r="I114" s="737">
        <v>1</v>
      </c>
    </row>
    <row r="115" spans="1:9" ht="27.6">
      <c r="A115" s="335">
        <v>111</v>
      </c>
      <c r="B115" s="431" t="s">
        <v>556</v>
      </c>
      <c r="C115" s="544">
        <v>38181</v>
      </c>
      <c r="D115" s="619" t="s">
        <v>105</v>
      </c>
      <c r="E115" s="335">
        <v>8</v>
      </c>
      <c r="F115" s="199" t="s">
        <v>274</v>
      </c>
      <c r="G115" s="335" t="s">
        <v>576</v>
      </c>
      <c r="H115" s="736" t="s">
        <v>153</v>
      </c>
      <c r="I115" s="737">
        <v>1</v>
      </c>
    </row>
    <row r="116" spans="1:9" ht="41.4">
      <c r="A116" s="335">
        <v>112</v>
      </c>
      <c r="B116" s="431" t="s">
        <v>557</v>
      </c>
      <c r="C116" s="544">
        <v>38204</v>
      </c>
      <c r="D116" s="619" t="s">
        <v>105</v>
      </c>
      <c r="E116" s="335">
        <v>8</v>
      </c>
      <c r="F116" s="199" t="s">
        <v>573</v>
      </c>
      <c r="G116" s="335" t="s">
        <v>577</v>
      </c>
      <c r="H116" s="736" t="s">
        <v>153</v>
      </c>
      <c r="I116" s="737">
        <v>1</v>
      </c>
    </row>
    <row r="117" spans="1:9" ht="41.4">
      <c r="A117" s="335">
        <v>113</v>
      </c>
      <c r="B117" s="431" t="s">
        <v>558</v>
      </c>
      <c r="C117" s="544">
        <v>38148</v>
      </c>
      <c r="D117" s="619" t="s">
        <v>105</v>
      </c>
      <c r="E117" s="335">
        <v>8</v>
      </c>
      <c r="F117" s="199" t="s">
        <v>573</v>
      </c>
      <c r="G117" s="335" t="s">
        <v>578</v>
      </c>
      <c r="H117" s="736" t="s">
        <v>153</v>
      </c>
      <c r="I117" s="737">
        <v>1</v>
      </c>
    </row>
    <row r="118" spans="1:9" ht="41.4">
      <c r="A118" s="335">
        <v>114</v>
      </c>
      <c r="B118" s="431" t="s">
        <v>559</v>
      </c>
      <c r="C118" s="544">
        <v>37149</v>
      </c>
      <c r="D118" s="619" t="s">
        <v>105</v>
      </c>
      <c r="E118" s="335">
        <v>8</v>
      </c>
      <c r="F118" s="199" t="s">
        <v>573</v>
      </c>
      <c r="G118" s="335" t="s">
        <v>579</v>
      </c>
      <c r="H118" s="736" t="s">
        <v>153</v>
      </c>
      <c r="I118" s="737">
        <v>1</v>
      </c>
    </row>
    <row r="119" spans="1:9" ht="27.6">
      <c r="A119" s="335">
        <v>115</v>
      </c>
      <c r="B119" s="431" t="s">
        <v>560</v>
      </c>
      <c r="C119" s="544">
        <v>37739</v>
      </c>
      <c r="D119" s="619" t="s">
        <v>105</v>
      </c>
      <c r="E119" s="335">
        <v>9</v>
      </c>
      <c r="F119" s="199" t="s">
        <v>448</v>
      </c>
      <c r="G119" s="335" t="s">
        <v>580</v>
      </c>
      <c r="H119" s="736" t="s">
        <v>153</v>
      </c>
      <c r="I119" s="737">
        <v>1</v>
      </c>
    </row>
  </sheetData>
  <autoFilter ref="A4:O34"/>
  <mergeCells count="1">
    <mergeCell ref="A1:H1"/>
  </mergeCells>
  <pageMargins left="0.25" right="0.25" top="0.75" bottom="0.75" header="0.3" footer="0.3"/>
  <pageSetup paperSize="9" scale="3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H64"/>
  <sheetViews>
    <sheetView topLeftCell="F1" workbookViewId="0">
      <pane ySplit="2" topLeftCell="A45" activePane="bottomLeft" state="frozen"/>
      <selection pane="bottomLeft" activeCell="U32" sqref="U32"/>
    </sheetView>
  </sheetViews>
  <sheetFormatPr defaultRowHeight="14.4"/>
  <cols>
    <col min="1" max="1" width="14.44140625" customWidth="1"/>
    <col min="2" max="2" width="6.88671875" customWidth="1"/>
    <col min="3" max="3" width="5.44140625" customWidth="1"/>
    <col min="4" max="4" width="5.6640625" customWidth="1"/>
    <col min="5" max="5" width="9.33203125" customWidth="1"/>
    <col min="7" max="7" width="11.44140625" bestFit="1" customWidth="1"/>
    <col min="8" max="8" width="9.109375" customWidth="1"/>
    <col min="14" max="14" width="8.44140625" customWidth="1"/>
    <col min="16" max="16" width="10.109375" customWidth="1"/>
    <col min="17" max="17" width="8.109375" customWidth="1"/>
  </cols>
  <sheetData>
    <row r="1" spans="1:34" s="1" customFormat="1" ht="36.75" customHeight="1" thickBot="1">
      <c r="A1" s="889" t="s">
        <v>193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</row>
    <row r="2" spans="1:34" s="20" customFormat="1" ht="66.75" customHeight="1" thickBot="1">
      <c r="A2" s="142"/>
      <c r="B2" s="139" t="s">
        <v>0</v>
      </c>
      <c r="C2" s="138" t="s">
        <v>5</v>
      </c>
      <c r="D2" s="138" t="s">
        <v>6</v>
      </c>
      <c r="E2" s="138" t="s">
        <v>44</v>
      </c>
      <c r="F2" s="137" t="s">
        <v>7</v>
      </c>
      <c r="G2" s="141" t="s">
        <v>8</v>
      </c>
      <c r="H2" s="140" t="s">
        <v>9</v>
      </c>
      <c r="I2" s="139" t="s">
        <v>10</v>
      </c>
      <c r="J2" s="138" t="s">
        <v>11</v>
      </c>
      <c r="K2" s="138" t="s">
        <v>12</v>
      </c>
      <c r="L2" s="137" t="s">
        <v>13</v>
      </c>
      <c r="M2" s="892" t="s">
        <v>43</v>
      </c>
      <c r="N2" s="893"/>
      <c r="O2" s="136" t="s">
        <v>14</v>
      </c>
      <c r="P2" s="892" t="s">
        <v>15</v>
      </c>
      <c r="Q2" s="893"/>
    </row>
    <row r="3" spans="1:34" s="20" customFormat="1" ht="15" customHeight="1">
      <c r="A3" s="214" t="s">
        <v>92</v>
      </c>
      <c r="B3" s="552">
        <v>503</v>
      </c>
      <c r="C3" s="552">
        <v>10</v>
      </c>
      <c r="D3" s="552">
        <v>7</v>
      </c>
      <c r="E3" s="553">
        <v>500</v>
      </c>
      <c r="F3" s="560">
        <v>153</v>
      </c>
      <c r="G3" s="555">
        <f t="shared" ref="G3:G11" si="0">(E3-F3-L3)*100/(E3-F3)</f>
        <v>98.847262247838614</v>
      </c>
      <c r="H3" s="556">
        <f t="shared" ref="H3:H11" si="1">(I3+J3)*100/(E3-F3)</f>
        <v>76.368876080691649</v>
      </c>
      <c r="I3" s="552">
        <v>42</v>
      </c>
      <c r="J3" s="552">
        <v>223</v>
      </c>
      <c r="K3" s="552">
        <v>31</v>
      </c>
      <c r="L3" s="553">
        <v>4</v>
      </c>
      <c r="M3" s="557">
        <v>26630</v>
      </c>
      <c r="N3" s="558">
        <v>13036</v>
      </c>
      <c r="O3" s="553"/>
      <c r="P3" s="561">
        <v>0</v>
      </c>
      <c r="Q3" s="562">
        <v>0</v>
      </c>
      <c r="S3" s="135"/>
      <c r="T3" s="894"/>
      <c r="U3" s="356" t="s">
        <v>92</v>
      </c>
      <c r="V3" s="355">
        <f>B3+B13+B23</f>
        <v>1292</v>
      </c>
      <c r="W3" s="355">
        <f t="shared" ref="W3:Y3" si="2">C3+C13+C23</f>
        <v>42</v>
      </c>
      <c r="X3" s="355">
        <f t="shared" si="2"/>
        <v>28</v>
      </c>
      <c r="Y3" s="355">
        <f t="shared" si="2"/>
        <v>1278</v>
      </c>
      <c r="Z3" s="338"/>
      <c r="AA3" s="337"/>
      <c r="AB3" s="337"/>
      <c r="AC3" s="337"/>
      <c r="AD3" s="337"/>
      <c r="AE3" s="207"/>
      <c r="AF3" s="337"/>
      <c r="AG3" s="339"/>
      <c r="AH3" s="135"/>
    </row>
    <row r="4" spans="1:34" s="20" customFormat="1" ht="15" customHeight="1">
      <c r="A4" s="221" t="s">
        <v>91</v>
      </c>
      <c r="B4" s="122">
        <v>902</v>
      </c>
      <c r="C4" s="121">
        <v>20</v>
      </c>
      <c r="D4" s="121">
        <v>22</v>
      </c>
      <c r="E4" s="120">
        <v>904</v>
      </c>
      <c r="F4" s="123">
        <v>227</v>
      </c>
      <c r="G4" s="555">
        <f t="shared" si="0"/>
        <v>99.113737075332352</v>
      </c>
      <c r="H4" s="556">
        <f t="shared" si="1"/>
        <v>72.525849335302809</v>
      </c>
      <c r="I4" s="122">
        <v>101</v>
      </c>
      <c r="J4" s="121">
        <v>390</v>
      </c>
      <c r="K4" s="121">
        <v>61</v>
      </c>
      <c r="L4" s="120">
        <v>6</v>
      </c>
      <c r="M4" s="119">
        <v>32445</v>
      </c>
      <c r="N4" s="118">
        <v>6512</v>
      </c>
      <c r="O4" s="117">
        <v>3</v>
      </c>
      <c r="P4" s="116">
        <v>3</v>
      </c>
      <c r="Q4" s="115">
        <v>0</v>
      </c>
      <c r="S4" s="135"/>
      <c r="T4" s="894"/>
      <c r="U4" s="357" t="s">
        <v>91</v>
      </c>
      <c r="V4" s="355">
        <f t="shared" ref="V4:V11" si="3">B4+B14+B24</f>
        <v>2184</v>
      </c>
      <c r="W4" s="355">
        <f t="shared" ref="W4:W11" si="4">C4+C14+C24</f>
        <v>74</v>
      </c>
      <c r="X4" s="355">
        <f t="shared" ref="X4:X11" si="5">D4+D14+D24</f>
        <v>68</v>
      </c>
      <c r="Y4" s="355">
        <f t="shared" ref="Y4:Y11" si="6">E4+E14+E24</f>
        <v>2178</v>
      </c>
      <c r="Z4" s="338"/>
      <c r="AA4" s="337"/>
      <c r="AB4" s="337"/>
      <c r="AC4" s="337"/>
      <c r="AD4" s="337"/>
      <c r="AE4" s="207"/>
      <c r="AF4" s="337"/>
      <c r="AG4" s="339"/>
      <c r="AH4" s="135"/>
    </row>
    <row r="5" spans="1:34" s="20" customFormat="1" ht="15" customHeight="1">
      <c r="A5" s="221" t="s">
        <v>90</v>
      </c>
      <c r="B5" s="828">
        <v>314</v>
      </c>
      <c r="C5" s="121">
        <v>17</v>
      </c>
      <c r="D5" s="121">
        <v>12</v>
      </c>
      <c r="E5" s="120">
        <v>309</v>
      </c>
      <c r="F5" s="123">
        <v>84</v>
      </c>
      <c r="G5" s="555">
        <f t="shared" si="0"/>
        <v>85.777777777777771</v>
      </c>
      <c r="H5" s="556">
        <f t="shared" si="1"/>
        <v>36.888888888888886</v>
      </c>
      <c r="I5" s="122">
        <v>7</v>
      </c>
      <c r="J5" s="121">
        <v>76</v>
      </c>
      <c r="K5" s="121">
        <v>8</v>
      </c>
      <c r="L5" s="120">
        <v>32</v>
      </c>
      <c r="M5" s="119">
        <v>11660</v>
      </c>
      <c r="N5" s="118">
        <v>7737</v>
      </c>
      <c r="O5" s="117">
        <v>5</v>
      </c>
      <c r="P5" s="116">
        <v>3</v>
      </c>
      <c r="Q5" s="134">
        <v>4</v>
      </c>
      <c r="U5" s="357" t="s">
        <v>90</v>
      </c>
      <c r="V5" s="355">
        <f>B5+B15+B25+B42</f>
        <v>774</v>
      </c>
      <c r="W5" s="355">
        <f>C5+C15+C25+C42</f>
        <v>76</v>
      </c>
      <c r="X5" s="355">
        <f>D5+D15+D25+D42</f>
        <v>45</v>
      </c>
      <c r="Y5" s="355">
        <f>E5+E15+E25+E42</f>
        <v>743</v>
      </c>
      <c r="Z5" s="358"/>
      <c r="AA5" s="358"/>
      <c r="AB5" s="358"/>
      <c r="AC5" s="358"/>
    </row>
    <row r="6" spans="1:34" s="20" customFormat="1" ht="15" customHeight="1">
      <c r="A6" s="483" t="s">
        <v>89</v>
      </c>
      <c r="B6" s="580">
        <v>776</v>
      </c>
      <c r="C6" s="580">
        <v>20</v>
      </c>
      <c r="D6" s="215">
        <v>23</v>
      </c>
      <c r="E6" s="120">
        <v>779</v>
      </c>
      <c r="F6" s="123">
        <v>203</v>
      </c>
      <c r="G6" s="788">
        <v>99.65</v>
      </c>
      <c r="H6" s="789">
        <v>73.78</v>
      </c>
      <c r="I6" s="122">
        <v>96</v>
      </c>
      <c r="J6" s="121">
        <v>329</v>
      </c>
      <c r="K6" s="121">
        <v>35</v>
      </c>
      <c r="L6" s="120">
        <v>2</v>
      </c>
      <c r="M6" s="119">
        <v>12535</v>
      </c>
      <c r="N6" s="118">
        <v>8332</v>
      </c>
      <c r="O6" s="117">
        <v>9</v>
      </c>
      <c r="P6" s="116">
        <v>3</v>
      </c>
      <c r="Q6" s="115">
        <v>2</v>
      </c>
      <c r="U6" s="354" t="s">
        <v>89</v>
      </c>
      <c r="V6" s="355">
        <f t="shared" si="3"/>
        <v>1749</v>
      </c>
      <c r="W6" s="355">
        <f t="shared" si="4"/>
        <v>49</v>
      </c>
      <c r="X6" s="355">
        <f t="shared" si="5"/>
        <v>51</v>
      </c>
      <c r="Y6" s="355">
        <f t="shared" si="6"/>
        <v>1751</v>
      </c>
    </row>
    <row r="7" spans="1:34" s="20" customFormat="1" ht="15" customHeight="1">
      <c r="A7" s="221" t="s">
        <v>88</v>
      </c>
      <c r="B7" s="122">
        <v>769</v>
      </c>
      <c r="C7" s="121">
        <v>20</v>
      </c>
      <c r="D7" s="121">
        <v>18</v>
      </c>
      <c r="E7" s="120">
        <v>767</v>
      </c>
      <c r="F7" s="123">
        <v>193</v>
      </c>
      <c r="G7" s="555">
        <f t="shared" si="0"/>
        <v>99.303135888501743</v>
      </c>
      <c r="H7" s="556">
        <f t="shared" si="1"/>
        <v>64.111498257839727</v>
      </c>
      <c r="I7" s="122">
        <v>55</v>
      </c>
      <c r="J7" s="121">
        <v>313</v>
      </c>
      <c r="K7" s="121">
        <v>27</v>
      </c>
      <c r="L7" s="120">
        <v>4</v>
      </c>
      <c r="M7" s="119">
        <v>29005</v>
      </c>
      <c r="N7" s="118">
        <v>20393</v>
      </c>
      <c r="O7" s="117">
        <v>10</v>
      </c>
      <c r="P7" s="116">
        <v>2</v>
      </c>
      <c r="Q7" s="620">
        <v>2</v>
      </c>
      <c r="U7" s="357" t="s">
        <v>88</v>
      </c>
      <c r="V7" s="355">
        <f t="shared" si="3"/>
        <v>1493</v>
      </c>
      <c r="W7" s="355">
        <f t="shared" si="4"/>
        <v>89</v>
      </c>
      <c r="X7" s="355">
        <f t="shared" si="5"/>
        <v>58</v>
      </c>
      <c r="Y7" s="355">
        <f t="shared" si="6"/>
        <v>1462</v>
      </c>
    </row>
    <row r="8" spans="1:34" s="20" customFormat="1" ht="15" customHeight="1">
      <c r="A8" s="484" t="s">
        <v>87</v>
      </c>
      <c r="B8" s="122">
        <v>581</v>
      </c>
      <c r="C8" s="121">
        <v>24</v>
      </c>
      <c r="D8" s="121">
        <v>34</v>
      </c>
      <c r="E8" s="120">
        <v>591</v>
      </c>
      <c r="F8" s="123">
        <v>131</v>
      </c>
      <c r="G8" s="555">
        <f t="shared" si="0"/>
        <v>100</v>
      </c>
      <c r="H8" s="556">
        <f t="shared" si="1"/>
        <v>56.739130434782609</v>
      </c>
      <c r="I8" s="122">
        <v>42</v>
      </c>
      <c r="J8" s="121">
        <v>219</v>
      </c>
      <c r="K8" s="121">
        <v>9</v>
      </c>
      <c r="L8" s="120">
        <v>0</v>
      </c>
      <c r="M8" s="119">
        <v>3226</v>
      </c>
      <c r="N8" s="118">
        <v>3130</v>
      </c>
      <c r="O8" s="117">
        <v>14</v>
      </c>
      <c r="P8" s="116">
        <v>1</v>
      </c>
      <c r="Q8" s="134">
        <v>0</v>
      </c>
      <c r="U8" s="359" t="s">
        <v>87</v>
      </c>
      <c r="V8" s="355">
        <f t="shared" si="3"/>
        <v>1333</v>
      </c>
      <c r="W8" s="355">
        <f t="shared" si="4"/>
        <v>69</v>
      </c>
      <c r="X8" s="355">
        <f t="shared" si="5"/>
        <v>66</v>
      </c>
      <c r="Y8" s="355">
        <f t="shared" si="6"/>
        <v>1330</v>
      </c>
      <c r="Z8" s="360"/>
    </row>
    <row r="9" spans="1:34" s="20" customFormat="1" ht="15" customHeight="1">
      <c r="A9" s="483" t="s">
        <v>86</v>
      </c>
      <c r="B9" s="828">
        <v>500</v>
      </c>
      <c r="C9" s="121">
        <v>65</v>
      </c>
      <c r="D9" s="121">
        <v>63</v>
      </c>
      <c r="E9" s="120">
        <v>498</v>
      </c>
      <c r="F9" s="123">
        <v>96</v>
      </c>
      <c r="G9" s="555">
        <f t="shared" si="0"/>
        <v>98.258706467661696</v>
      </c>
      <c r="H9" s="556">
        <f t="shared" si="1"/>
        <v>50</v>
      </c>
      <c r="I9" s="122">
        <v>41</v>
      </c>
      <c r="J9" s="121">
        <v>160</v>
      </c>
      <c r="K9" s="121">
        <v>22</v>
      </c>
      <c r="L9" s="120">
        <v>7</v>
      </c>
      <c r="M9" s="119">
        <v>17691</v>
      </c>
      <c r="N9" s="118">
        <v>13017</v>
      </c>
      <c r="O9" s="117">
        <v>3</v>
      </c>
      <c r="P9" s="116">
        <v>0</v>
      </c>
      <c r="Q9" s="115">
        <v>0</v>
      </c>
      <c r="U9" s="354" t="s">
        <v>86</v>
      </c>
      <c r="V9" s="361">
        <f>B9+B19+B29+B48</f>
        <v>1276</v>
      </c>
      <c r="W9" s="361">
        <f>C9+C19+C29+C48</f>
        <v>138</v>
      </c>
      <c r="X9" s="361">
        <f>D9+D19+D29+D48</f>
        <v>102</v>
      </c>
      <c r="Y9" s="361">
        <f>E9+E19+E29+E48</f>
        <v>1240</v>
      </c>
      <c r="Z9" s="360"/>
      <c r="AA9" s="360"/>
      <c r="AB9" s="360"/>
      <c r="AC9" s="360"/>
    </row>
    <row r="10" spans="1:34" s="20" customFormat="1" ht="15" customHeight="1">
      <c r="A10" s="483" t="s">
        <v>194</v>
      </c>
      <c r="B10" s="569">
        <v>740</v>
      </c>
      <c r="C10" s="570">
        <v>19</v>
      </c>
      <c r="D10" s="570">
        <v>14</v>
      </c>
      <c r="E10" s="571">
        <v>735</v>
      </c>
      <c r="F10" s="572">
        <v>266</v>
      </c>
      <c r="G10" s="555">
        <f t="shared" si="0"/>
        <v>100</v>
      </c>
      <c r="H10" s="556">
        <f t="shared" si="1"/>
        <v>69.936034115138597</v>
      </c>
      <c r="I10" s="573">
        <v>74</v>
      </c>
      <c r="J10" s="574">
        <v>254</v>
      </c>
      <c r="K10" s="574">
        <v>34</v>
      </c>
      <c r="L10" s="575">
        <v>0</v>
      </c>
      <c r="M10" s="576">
        <v>1463</v>
      </c>
      <c r="N10" s="577">
        <v>836</v>
      </c>
      <c r="O10" s="578">
        <v>10</v>
      </c>
      <c r="P10" s="579">
        <v>3</v>
      </c>
      <c r="Q10" s="84">
        <v>5</v>
      </c>
      <c r="U10" s="354" t="s">
        <v>97</v>
      </c>
      <c r="V10" s="355">
        <f t="shared" si="3"/>
        <v>1363</v>
      </c>
      <c r="W10" s="355">
        <f t="shared" si="4"/>
        <v>66</v>
      </c>
      <c r="X10" s="355">
        <f t="shared" si="5"/>
        <v>44</v>
      </c>
      <c r="Y10" s="355">
        <f t="shared" si="6"/>
        <v>1341</v>
      </c>
    </row>
    <row r="11" spans="1:34" s="20" customFormat="1" ht="15" customHeight="1" thickBot="1">
      <c r="A11" s="485" t="s">
        <v>84</v>
      </c>
      <c r="B11" s="452">
        <v>877</v>
      </c>
      <c r="C11" s="453">
        <v>30</v>
      </c>
      <c r="D11" s="453">
        <v>25</v>
      </c>
      <c r="E11" s="454">
        <v>872</v>
      </c>
      <c r="F11" s="455">
        <v>265</v>
      </c>
      <c r="G11" s="555">
        <f t="shared" si="0"/>
        <v>98.023064250411863</v>
      </c>
      <c r="H11" s="556">
        <f t="shared" si="1"/>
        <v>65.238879736408563</v>
      </c>
      <c r="I11" s="79">
        <v>71</v>
      </c>
      <c r="J11" s="78">
        <v>325</v>
      </c>
      <c r="K11" s="78">
        <v>38</v>
      </c>
      <c r="L11" s="77">
        <v>12</v>
      </c>
      <c r="M11" s="76">
        <v>33293</v>
      </c>
      <c r="N11" s="75">
        <v>24447</v>
      </c>
      <c r="O11" s="74">
        <v>16</v>
      </c>
      <c r="P11" s="73">
        <v>7</v>
      </c>
      <c r="Q11" s="72">
        <v>2</v>
      </c>
      <c r="U11" s="340" t="s">
        <v>84</v>
      </c>
      <c r="V11" s="355">
        <f t="shared" si="3"/>
        <v>1901</v>
      </c>
      <c r="W11" s="355">
        <f t="shared" si="4"/>
        <v>85</v>
      </c>
      <c r="X11" s="355">
        <f t="shared" si="5"/>
        <v>62</v>
      </c>
      <c r="Y11" s="355">
        <f t="shared" si="6"/>
        <v>1878</v>
      </c>
    </row>
    <row r="12" spans="1:34" s="20" customFormat="1" ht="21.75" customHeight="1" thickBot="1">
      <c r="A12" s="31" t="s">
        <v>1</v>
      </c>
      <c r="B12" s="130">
        <f>SUM(B3:B11)</f>
        <v>5962</v>
      </c>
      <c r="C12" s="129">
        <f>SUM(C3:C11)</f>
        <v>225</v>
      </c>
      <c r="D12" s="129">
        <f>SUM(D3:D11)</f>
        <v>218</v>
      </c>
      <c r="E12" s="128">
        <f>SUM(E3:E11)</f>
        <v>5955</v>
      </c>
      <c r="F12" s="133">
        <f>SUM(F3:F11)</f>
        <v>1618</v>
      </c>
      <c r="G12" s="132">
        <f t="shared" ref="G12:G36" si="7">(E12-F12-L12)*100/(E12-F12)</f>
        <v>98.455153331796168</v>
      </c>
      <c r="H12" s="131">
        <f t="shared" ref="H12:H36" si="8">(I12+J12)*100/(E12-F12)</f>
        <v>64.97578971639382</v>
      </c>
      <c r="I12" s="130">
        <f t="shared" ref="I12:Q12" si="9">SUM(I3:I11)</f>
        <v>529</v>
      </c>
      <c r="J12" s="129">
        <f t="shared" si="9"/>
        <v>2289</v>
      </c>
      <c r="K12" s="129">
        <f t="shared" si="9"/>
        <v>265</v>
      </c>
      <c r="L12" s="128">
        <f t="shared" si="9"/>
        <v>67</v>
      </c>
      <c r="M12" s="127">
        <f t="shared" si="9"/>
        <v>167948</v>
      </c>
      <c r="N12" s="126">
        <f t="shared" si="9"/>
        <v>97440</v>
      </c>
      <c r="O12" s="125">
        <f t="shared" si="9"/>
        <v>70</v>
      </c>
      <c r="P12" s="124">
        <f t="shared" si="9"/>
        <v>22</v>
      </c>
      <c r="Q12" s="21">
        <f t="shared" si="9"/>
        <v>15</v>
      </c>
      <c r="U12" s="341" t="s">
        <v>1</v>
      </c>
      <c r="V12" s="342">
        <f>SUM(V3:V11)</f>
        <v>13365</v>
      </c>
      <c r="W12" s="363">
        <f t="shared" ref="W12:Y12" si="10">SUM(W3:W11)</f>
        <v>688</v>
      </c>
      <c r="X12" s="363">
        <f t="shared" si="10"/>
        <v>524</v>
      </c>
      <c r="Y12" s="363">
        <f t="shared" si="10"/>
        <v>13201</v>
      </c>
    </row>
    <row r="13" spans="1:34" s="20" customFormat="1">
      <c r="A13" s="214" t="s">
        <v>92</v>
      </c>
      <c r="B13" s="552">
        <v>596</v>
      </c>
      <c r="C13" s="552">
        <v>19</v>
      </c>
      <c r="D13" s="552">
        <v>18</v>
      </c>
      <c r="E13" s="553">
        <v>595</v>
      </c>
      <c r="F13" s="554">
        <v>0</v>
      </c>
      <c r="G13" s="555">
        <f t="shared" si="7"/>
        <v>95.462184873949582</v>
      </c>
      <c r="H13" s="556">
        <f t="shared" si="8"/>
        <v>49.243697478991599</v>
      </c>
      <c r="I13" s="552">
        <v>37</v>
      </c>
      <c r="J13" s="552">
        <v>256</v>
      </c>
      <c r="K13" s="552">
        <v>50</v>
      </c>
      <c r="L13" s="553">
        <v>27</v>
      </c>
      <c r="M13" s="557">
        <v>61994</v>
      </c>
      <c r="N13" s="558">
        <v>25974</v>
      </c>
      <c r="O13" s="553">
        <v>9</v>
      </c>
      <c r="P13" s="557">
        <v>1</v>
      </c>
      <c r="Q13" s="559">
        <v>0</v>
      </c>
      <c r="T13" s="20" t="s">
        <v>85</v>
      </c>
    </row>
    <row r="14" spans="1:34" s="20" customFormat="1">
      <c r="A14" s="221" t="s">
        <v>91</v>
      </c>
      <c r="B14" s="79">
        <v>998</v>
      </c>
      <c r="C14" s="78">
        <v>44</v>
      </c>
      <c r="D14" s="78">
        <v>40</v>
      </c>
      <c r="E14" s="77">
        <v>994</v>
      </c>
      <c r="F14" s="80"/>
      <c r="G14" s="555">
        <f t="shared" si="7"/>
        <v>97.987927565392354</v>
      </c>
      <c r="H14" s="556">
        <f t="shared" si="8"/>
        <v>43.561368209255534</v>
      </c>
      <c r="I14" s="79">
        <v>58</v>
      </c>
      <c r="J14" s="78">
        <v>375</v>
      </c>
      <c r="K14" s="78">
        <v>53</v>
      </c>
      <c r="L14" s="77">
        <v>20</v>
      </c>
      <c r="M14" s="76">
        <v>81175</v>
      </c>
      <c r="N14" s="75">
        <v>33636</v>
      </c>
      <c r="O14" s="74">
        <v>11</v>
      </c>
      <c r="P14" s="82" t="s">
        <v>95</v>
      </c>
      <c r="Q14" s="81">
        <v>5</v>
      </c>
      <c r="T14" s="20" t="s">
        <v>96</v>
      </c>
    </row>
    <row r="15" spans="1:34" s="20" customFormat="1">
      <c r="A15" s="221" t="s">
        <v>90</v>
      </c>
      <c r="B15" s="829">
        <v>286</v>
      </c>
      <c r="C15" s="110">
        <v>22</v>
      </c>
      <c r="D15" s="110">
        <v>20</v>
      </c>
      <c r="E15" s="832">
        <v>284</v>
      </c>
      <c r="F15" s="112">
        <v>0</v>
      </c>
      <c r="G15" s="555">
        <f t="shared" si="7"/>
        <v>95.070422535211264</v>
      </c>
      <c r="H15" s="556">
        <f t="shared" si="8"/>
        <v>20.070422535211268</v>
      </c>
      <c r="I15" s="111">
        <v>1</v>
      </c>
      <c r="J15" s="110">
        <v>56</v>
      </c>
      <c r="K15" s="110">
        <v>7</v>
      </c>
      <c r="L15" s="109">
        <v>14</v>
      </c>
      <c r="M15" s="108">
        <v>18681</v>
      </c>
      <c r="N15" s="107">
        <v>10067</v>
      </c>
      <c r="O15" s="106">
        <v>13</v>
      </c>
      <c r="P15" s="105">
        <v>3</v>
      </c>
      <c r="Q15" s="114">
        <v>5</v>
      </c>
      <c r="T15" s="20" t="s">
        <v>93</v>
      </c>
    </row>
    <row r="16" spans="1:34" s="20" customFormat="1">
      <c r="A16" s="483" t="s">
        <v>89</v>
      </c>
      <c r="B16" s="111">
        <v>821</v>
      </c>
      <c r="C16" s="110">
        <v>25</v>
      </c>
      <c r="D16" s="110">
        <v>25</v>
      </c>
      <c r="E16" s="109">
        <v>821</v>
      </c>
      <c r="F16" s="112">
        <v>0</v>
      </c>
      <c r="G16" s="103">
        <v>98.54</v>
      </c>
      <c r="H16" s="102">
        <v>45.31</v>
      </c>
      <c r="I16" s="111">
        <v>57</v>
      </c>
      <c r="J16" s="110">
        <v>315</v>
      </c>
      <c r="K16" s="110">
        <v>78</v>
      </c>
      <c r="L16" s="109">
        <v>12</v>
      </c>
      <c r="M16" s="108">
        <v>54008</v>
      </c>
      <c r="N16" s="107">
        <v>20210</v>
      </c>
      <c r="O16" s="106">
        <v>9</v>
      </c>
      <c r="P16" s="105">
        <v>2</v>
      </c>
      <c r="Q16" s="104">
        <v>2</v>
      </c>
      <c r="T16" s="20" t="s">
        <v>95</v>
      </c>
    </row>
    <row r="17" spans="1:20" s="20" customFormat="1">
      <c r="A17" s="221" t="s">
        <v>88</v>
      </c>
      <c r="B17" s="111">
        <v>624</v>
      </c>
      <c r="C17" s="110">
        <v>28</v>
      </c>
      <c r="D17" s="110">
        <v>16</v>
      </c>
      <c r="E17" s="109">
        <v>612</v>
      </c>
      <c r="F17" s="112">
        <v>0</v>
      </c>
      <c r="G17" s="555">
        <f t="shared" si="7"/>
        <v>99.019607843137251</v>
      </c>
      <c r="H17" s="556">
        <f t="shared" si="8"/>
        <v>44.281045751633989</v>
      </c>
      <c r="I17" s="111">
        <v>38</v>
      </c>
      <c r="J17" s="110">
        <v>233</v>
      </c>
      <c r="K17" s="110">
        <v>24</v>
      </c>
      <c r="L17" s="113">
        <v>6</v>
      </c>
      <c r="M17" s="108">
        <v>47862</v>
      </c>
      <c r="N17" s="107">
        <v>21377</v>
      </c>
      <c r="O17" s="106">
        <v>13</v>
      </c>
      <c r="P17" s="105">
        <v>6</v>
      </c>
      <c r="Q17" s="104">
        <v>1</v>
      </c>
      <c r="T17" s="20" t="s">
        <v>85</v>
      </c>
    </row>
    <row r="18" spans="1:20" s="20" customFormat="1">
      <c r="A18" s="484" t="s">
        <v>87</v>
      </c>
      <c r="B18" s="111">
        <v>619</v>
      </c>
      <c r="C18" s="110">
        <v>25</v>
      </c>
      <c r="D18" s="110">
        <v>28</v>
      </c>
      <c r="E18" s="109">
        <v>622</v>
      </c>
      <c r="F18" s="112">
        <v>0</v>
      </c>
      <c r="G18" s="555">
        <f t="shared" si="7"/>
        <v>99.19614147909968</v>
      </c>
      <c r="H18" s="556">
        <f t="shared" si="8"/>
        <v>36.816720257234728</v>
      </c>
      <c r="I18" s="111">
        <v>27</v>
      </c>
      <c r="J18" s="110">
        <v>202</v>
      </c>
      <c r="K18" s="110">
        <v>10</v>
      </c>
      <c r="L18" s="109">
        <v>5</v>
      </c>
      <c r="M18" s="108">
        <v>7201</v>
      </c>
      <c r="N18" s="107">
        <v>6834</v>
      </c>
      <c r="O18" s="106">
        <v>23</v>
      </c>
      <c r="P18" s="105">
        <v>0</v>
      </c>
      <c r="Q18" s="104">
        <v>0</v>
      </c>
      <c r="T18" s="20" t="s">
        <v>95</v>
      </c>
    </row>
    <row r="19" spans="1:20" s="20" customFormat="1">
      <c r="A19" s="483" t="s">
        <v>86</v>
      </c>
      <c r="B19" s="829">
        <v>508</v>
      </c>
      <c r="C19" s="110">
        <v>35</v>
      </c>
      <c r="D19" s="110">
        <v>20</v>
      </c>
      <c r="E19" s="832">
        <v>493</v>
      </c>
      <c r="F19" s="112">
        <v>0</v>
      </c>
      <c r="G19" s="555">
        <f t="shared" si="7"/>
        <v>96.146044624746452</v>
      </c>
      <c r="H19" s="556">
        <f t="shared" si="8"/>
        <v>37.525354969574039</v>
      </c>
      <c r="I19" s="111">
        <v>31</v>
      </c>
      <c r="J19" s="110">
        <v>154</v>
      </c>
      <c r="K19" s="110">
        <v>9</v>
      </c>
      <c r="L19" s="109">
        <v>19</v>
      </c>
      <c r="M19" s="108">
        <v>27839</v>
      </c>
      <c r="N19" s="107">
        <v>16190</v>
      </c>
      <c r="O19" s="106">
        <v>4</v>
      </c>
      <c r="P19" s="105">
        <v>2</v>
      </c>
      <c r="Q19" s="104">
        <v>0</v>
      </c>
      <c r="T19" s="20" t="s">
        <v>94</v>
      </c>
    </row>
    <row r="20" spans="1:20" s="20" customFormat="1">
      <c r="A20" s="483" t="s">
        <v>194</v>
      </c>
      <c r="B20" s="79">
        <v>479</v>
      </c>
      <c r="C20" s="78">
        <v>34</v>
      </c>
      <c r="D20" s="78">
        <v>18</v>
      </c>
      <c r="E20" s="77">
        <v>463</v>
      </c>
      <c r="F20" s="80">
        <v>0</v>
      </c>
      <c r="G20" s="555">
        <f t="shared" si="7"/>
        <v>98.272138228941685</v>
      </c>
      <c r="H20" s="556">
        <f t="shared" si="8"/>
        <v>42.764578833693307</v>
      </c>
      <c r="I20" s="79">
        <v>19</v>
      </c>
      <c r="J20" s="78">
        <v>179</v>
      </c>
      <c r="K20" s="78">
        <v>30</v>
      </c>
      <c r="L20" s="77">
        <v>8</v>
      </c>
      <c r="M20" s="76">
        <v>34271</v>
      </c>
      <c r="N20" s="75">
        <v>10362</v>
      </c>
      <c r="O20" s="74">
        <v>22</v>
      </c>
      <c r="P20" s="73">
        <v>2</v>
      </c>
      <c r="Q20" s="83">
        <v>2</v>
      </c>
    </row>
    <row r="21" spans="1:20" s="20" customFormat="1" ht="15" thickBot="1">
      <c r="A21" s="485" t="s">
        <v>84</v>
      </c>
      <c r="B21" s="79">
        <v>868</v>
      </c>
      <c r="C21" s="78">
        <v>33</v>
      </c>
      <c r="D21" s="78">
        <v>27</v>
      </c>
      <c r="E21" s="77">
        <v>862</v>
      </c>
      <c r="F21" s="80">
        <v>0</v>
      </c>
      <c r="G21" s="555">
        <f t="shared" si="7"/>
        <v>97.911832946635727</v>
      </c>
      <c r="H21" s="556">
        <f t="shared" si="8"/>
        <v>44.199535962877029</v>
      </c>
      <c r="I21" s="79">
        <v>65</v>
      </c>
      <c r="J21" s="78">
        <v>316</v>
      </c>
      <c r="K21" s="78">
        <v>49</v>
      </c>
      <c r="L21" s="77">
        <v>18</v>
      </c>
      <c r="M21" s="76">
        <v>66787</v>
      </c>
      <c r="N21" s="75">
        <v>25733</v>
      </c>
      <c r="O21" s="74">
        <v>21</v>
      </c>
      <c r="P21" s="73">
        <v>3</v>
      </c>
      <c r="Q21" s="72">
        <v>2</v>
      </c>
      <c r="T21" s="20" t="s">
        <v>93</v>
      </c>
    </row>
    <row r="22" spans="1:20" s="20" customFormat="1" ht="20.25" customHeight="1" thickBot="1">
      <c r="A22" s="101" t="s">
        <v>2</v>
      </c>
      <c r="B22" s="97">
        <f>SUM(B13:B21)</f>
        <v>5799</v>
      </c>
      <c r="C22" s="100">
        <f>SUM(C13:C21)</f>
        <v>265</v>
      </c>
      <c r="D22" s="100">
        <f>SUM(D13:D21)</f>
        <v>212</v>
      </c>
      <c r="E22" s="99">
        <f>SUM(E13:E21)</f>
        <v>5746</v>
      </c>
      <c r="F22" s="98">
        <f>SUM(F13:F21)</f>
        <v>0</v>
      </c>
      <c r="G22" s="691">
        <f t="shared" si="7"/>
        <v>97.754959972154538</v>
      </c>
      <c r="H22" s="692">
        <f t="shared" si="8"/>
        <v>42.098851374869476</v>
      </c>
      <c r="I22" s="97">
        <f t="shared" ref="I22:Q22" si="11">SUM(I13:I21)</f>
        <v>333</v>
      </c>
      <c r="J22" s="97">
        <f t="shared" si="11"/>
        <v>2086</v>
      </c>
      <c r="K22" s="97">
        <f t="shared" si="11"/>
        <v>310</v>
      </c>
      <c r="L22" s="97">
        <f t="shared" si="11"/>
        <v>129</v>
      </c>
      <c r="M22" s="96">
        <f t="shared" si="11"/>
        <v>399818</v>
      </c>
      <c r="N22" s="95">
        <f t="shared" si="11"/>
        <v>170383</v>
      </c>
      <c r="O22" s="94">
        <f t="shared" si="11"/>
        <v>125</v>
      </c>
      <c r="P22" s="93">
        <f t="shared" si="11"/>
        <v>19</v>
      </c>
      <c r="Q22" s="92">
        <f t="shared" si="11"/>
        <v>17</v>
      </c>
    </row>
    <row r="23" spans="1:20" s="20" customFormat="1">
      <c r="A23" s="214" t="s">
        <v>92</v>
      </c>
      <c r="B23" s="91">
        <v>193</v>
      </c>
      <c r="C23" s="90">
        <v>13</v>
      </c>
      <c r="D23" s="90">
        <v>3</v>
      </c>
      <c r="E23" s="89">
        <v>183</v>
      </c>
      <c r="F23" s="689">
        <v>0</v>
      </c>
      <c r="G23" s="695">
        <f t="shared" si="7"/>
        <v>93.989071038251367</v>
      </c>
      <c r="H23" s="696">
        <f t="shared" si="8"/>
        <v>48.633879781420767</v>
      </c>
      <c r="I23" s="91">
        <v>15</v>
      </c>
      <c r="J23" s="90">
        <v>74</v>
      </c>
      <c r="K23" s="90">
        <v>13</v>
      </c>
      <c r="L23" s="89">
        <v>11</v>
      </c>
      <c r="M23" s="88">
        <v>30053</v>
      </c>
      <c r="N23" s="87">
        <v>13646</v>
      </c>
      <c r="O23" s="86">
        <v>0</v>
      </c>
      <c r="P23" s="85" t="s">
        <v>85</v>
      </c>
      <c r="Q23" s="84">
        <v>0</v>
      </c>
    </row>
    <row r="24" spans="1:20" s="20" customFormat="1">
      <c r="A24" s="221" t="s">
        <v>91</v>
      </c>
      <c r="B24" s="79">
        <v>284</v>
      </c>
      <c r="C24" s="78">
        <v>10</v>
      </c>
      <c r="D24" s="78">
        <v>6</v>
      </c>
      <c r="E24" s="77">
        <v>280</v>
      </c>
      <c r="F24" s="437"/>
      <c r="G24" s="103">
        <f t="shared" si="7"/>
        <v>99.642857142857139</v>
      </c>
      <c r="H24" s="102">
        <f t="shared" si="8"/>
        <v>35.714285714285715</v>
      </c>
      <c r="I24" s="79">
        <v>17</v>
      </c>
      <c r="J24" s="78">
        <v>83</v>
      </c>
      <c r="K24" s="78">
        <v>12</v>
      </c>
      <c r="L24" s="77">
        <v>1</v>
      </c>
      <c r="M24" s="76">
        <v>24502</v>
      </c>
      <c r="N24" s="75">
        <v>8649</v>
      </c>
      <c r="O24" s="74">
        <v>0</v>
      </c>
      <c r="P24" s="82" t="s">
        <v>401</v>
      </c>
      <c r="Q24" s="81">
        <v>4</v>
      </c>
    </row>
    <row r="25" spans="1:20" s="20" customFormat="1">
      <c r="A25" s="221" t="s">
        <v>90</v>
      </c>
      <c r="B25" s="79">
        <v>77</v>
      </c>
      <c r="C25" s="78">
        <v>31</v>
      </c>
      <c r="D25" s="78">
        <v>10</v>
      </c>
      <c r="E25" s="77">
        <v>56</v>
      </c>
      <c r="F25" s="437">
        <v>0</v>
      </c>
      <c r="G25" s="103">
        <f t="shared" si="7"/>
        <v>100</v>
      </c>
      <c r="H25" s="102">
        <f t="shared" si="8"/>
        <v>25</v>
      </c>
      <c r="I25" s="79">
        <v>1</v>
      </c>
      <c r="J25" s="78">
        <v>13</v>
      </c>
      <c r="K25" s="78">
        <v>0</v>
      </c>
      <c r="L25" s="77">
        <v>0</v>
      </c>
      <c r="M25" s="76">
        <v>8731</v>
      </c>
      <c r="N25" s="75">
        <v>2390</v>
      </c>
      <c r="O25" s="74">
        <v>0</v>
      </c>
      <c r="P25" s="82" t="s">
        <v>85</v>
      </c>
      <c r="Q25" s="83">
        <v>0</v>
      </c>
    </row>
    <row r="26" spans="1:20" s="20" customFormat="1">
      <c r="A26" s="485" t="s">
        <v>89</v>
      </c>
      <c r="B26" s="79">
        <v>152</v>
      </c>
      <c r="C26" s="78">
        <v>4</v>
      </c>
      <c r="D26" s="78">
        <v>3</v>
      </c>
      <c r="E26" s="77">
        <v>151</v>
      </c>
      <c r="F26" s="80">
        <v>0</v>
      </c>
      <c r="G26" s="790">
        <v>98.03</v>
      </c>
      <c r="H26" s="791">
        <v>39.07</v>
      </c>
      <c r="I26" s="79">
        <v>6</v>
      </c>
      <c r="J26" s="78">
        <v>53</v>
      </c>
      <c r="K26" s="78">
        <v>11</v>
      </c>
      <c r="L26" s="77">
        <v>3</v>
      </c>
      <c r="M26" s="76">
        <v>13997</v>
      </c>
      <c r="N26" s="75">
        <v>4215</v>
      </c>
      <c r="O26" s="74">
        <v>4</v>
      </c>
      <c r="P26" s="82" t="s">
        <v>85</v>
      </c>
      <c r="Q26" s="81">
        <v>0</v>
      </c>
    </row>
    <row r="27" spans="1:20" s="20" customFormat="1">
      <c r="A27" s="486" t="s">
        <v>88</v>
      </c>
      <c r="B27" s="79">
        <v>100</v>
      </c>
      <c r="C27" s="78">
        <v>41</v>
      </c>
      <c r="D27" s="78">
        <v>24</v>
      </c>
      <c r="E27" s="77">
        <v>83</v>
      </c>
      <c r="F27" s="437">
        <v>0</v>
      </c>
      <c r="G27" s="103">
        <f t="shared" si="7"/>
        <v>92.771084337349393</v>
      </c>
      <c r="H27" s="102">
        <f t="shared" si="8"/>
        <v>21.686746987951807</v>
      </c>
      <c r="I27" s="79">
        <v>3</v>
      </c>
      <c r="J27" s="78">
        <v>15</v>
      </c>
      <c r="K27" s="78">
        <v>9</v>
      </c>
      <c r="L27" s="77">
        <v>6</v>
      </c>
      <c r="M27" s="76">
        <v>10862</v>
      </c>
      <c r="N27" s="75">
        <v>4513</v>
      </c>
      <c r="O27" s="74">
        <v>0</v>
      </c>
      <c r="P27" s="82" t="s">
        <v>85</v>
      </c>
      <c r="Q27" s="81">
        <v>0</v>
      </c>
    </row>
    <row r="28" spans="1:20" s="20" customFormat="1">
      <c r="A28" s="484" t="s">
        <v>87</v>
      </c>
      <c r="B28" s="79">
        <v>133</v>
      </c>
      <c r="C28" s="78">
        <v>20</v>
      </c>
      <c r="D28" s="78">
        <v>4</v>
      </c>
      <c r="E28" s="77">
        <v>117</v>
      </c>
      <c r="F28" s="437">
        <v>0</v>
      </c>
      <c r="G28" s="103">
        <f t="shared" si="7"/>
        <v>100</v>
      </c>
      <c r="H28" s="102">
        <f t="shared" si="8"/>
        <v>40.17094017094017</v>
      </c>
      <c r="I28" s="79">
        <v>8</v>
      </c>
      <c r="J28" s="78">
        <v>39</v>
      </c>
      <c r="K28" s="78">
        <v>2</v>
      </c>
      <c r="L28" s="77">
        <v>0</v>
      </c>
      <c r="M28" s="76">
        <v>1901</v>
      </c>
      <c r="N28" s="75">
        <v>1726</v>
      </c>
      <c r="O28" s="74">
        <v>1</v>
      </c>
      <c r="P28" s="82" t="s">
        <v>85</v>
      </c>
      <c r="Q28" s="81">
        <v>0</v>
      </c>
    </row>
    <row r="29" spans="1:20" s="20" customFormat="1">
      <c r="A29" s="483" t="s">
        <v>86</v>
      </c>
      <c r="B29" s="79">
        <v>98</v>
      </c>
      <c r="C29" s="78">
        <v>26</v>
      </c>
      <c r="D29" s="78">
        <v>4</v>
      </c>
      <c r="E29" s="77">
        <v>76</v>
      </c>
      <c r="F29" s="437">
        <v>0</v>
      </c>
      <c r="G29" s="103">
        <f t="shared" si="7"/>
        <v>98.684210526315795</v>
      </c>
      <c r="H29" s="102">
        <f t="shared" si="8"/>
        <v>48.684210526315788</v>
      </c>
      <c r="I29" s="79">
        <v>6</v>
      </c>
      <c r="J29" s="78">
        <v>31</v>
      </c>
      <c r="K29" s="78">
        <v>3</v>
      </c>
      <c r="L29" s="77">
        <v>1</v>
      </c>
      <c r="M29" s="76">
        <v>4112</v>
      </c>
      <c r="N29" s="75">
        <v>1927</v>
      </c>
      <c r="O29" s="74">
        <v>1</v>
      </c>
      <c r="P29" s="73">
        <v>0</v>
      </c>
      <c r="Q29" s="81">
        <v>0</v>
      </c>
    </row>
    <row r="30" spans="1:20" s="20" customFormat="1">
      <c r="A30" s="483" t="s">
        <v>194</v>
      </c>
      <c r="B30" s="108">
        <v>144</v>
      </c>
      <c r="C30" s="110">
        <v>13</v>
      </c>
      <c r="D30" s="110">
        <v>12</v>
      </c>
      <c r="E30" s="109">
        <v>143</v>
      </c>
      <c r="F30" s="690">
        <v>0</v>
      </c>
      <c r="G30" s="103">
        <f t="shared" si="7"/>
        <v>100</v>
      </c>
      <c r="H30" s="102">
        <f t="shared" si="8"/>
        <v>24.475524475524477</v>
      </c>
      <c r="I30" s="79">
        <v>3</v>
      </c>
      <c r="J30" s="78">
        <v>32</v>
      </c>
      <c r="K30" s="78">
        <v>14</v>
      </c>
      <c r="L30" s="77">
        <v>0</v>
      </c>
      <c r="M30" s="76">
        <v>24328</v>
      </c>
      <c r="N30" s="75">
        <v>7365</v>
      </c>
      <c r="O30" s="74">
        <v>4</v>
      </c>
      <c r="P30" s="73">
        <v>0</v>
      </c>
      <c r="Q30" s="83">
        <v>0</v>
      </c>
    </row>
    <row r="31" spans="1:20" s="20" customFormat="1" ht="15" thickBot="1">
      <c r="A31" s="485" t="s">
        <v>84</v>
      </c>
      <c r="B31" s="79">
        <v>156</v>
      </c>
      <c r="C31" s="78">
        <v>22</v>
      </c>
      <c r="D31" s="78">
        <v>10</v>
      </c>
      <c r="E31" s="77">
        <v>144</v>
      </c>
      <c r="F31" s="437">
        <v>0</v>
      </c>
      <c r="G31" s="697">
        <f t="shared" si="7"/>
        <v>99.305555555555557</v>
      </c>
      <c r="H31" s="698">
        <f t="shared" si="8"/>
        <v>47.916666666666664</v>
      </c>
      <c r="I31" s="79">
        <v>14</v>
      </c>
      <c r="J31" s="78">
        <v>55</v>
      </c>
      <c r="K31" s="78">
        <v>16</v>
      </c>
      <c r="L31" s="77">
        <v>1</v>
      </c>
      <c r="M31" s="76">
        <v>13712</v>
      </c>
      <c r="N31" s="75">
        <v>4695</v>
      </c>
      <c r="O31" s="74">
        <v>1</v>
      </c>
      <c r="P31" s="73">
        <v>1</v>
      </c>
      <c r="Q31" s="72">
        <v>1</v>
      </c>
    </row>
    <row r="32" spans="1:20" s="20" customFormat="1" ht="20.25" customHeight="1" thickBot="1">
      <c r="A32" s="71" t="s">
        <v>3</v>
      </c>
      <c r="B32" s="67">
        <f>SUM(B23:B31)</f>
        <v>1337</v>
      </c>
      <c r="C32" s="70">
        <f>SUM(C23:C31)</f>
        <v>180</v>
      </c>
      <c r="D32" s="70">
        <f>SUM(D23:D31)</f>
        <v>76</v>
      </c>
      <c r="E32" s="69">
        <f>SUM(E23:E31)</f>
        <v>1233</v>
      </c>
      <c r="F32" s="68">
        <f>SUM(F23:F31)</f>
        <v>0</v>
      </c>
      <c r="G32" s="693">
        <f t="shared" si="7"/>
        <v>98.134630981346305</v>
      </c>
      <c r="H32" s="694">
        <f t="shared" si="8"/>
        <v>37.956204379562045</v>
      </c>
      <c r="I32" s="67">
        <f t="shared" ref="I32:Q32" si="12">SUM(I23:I31)</f>
        <v>73</v>
      </c>
      <c r="J32" s="67">
        <f t="shared" si="12"/>
        <v>395</v>
      </c>
      <c r="K32" s="67">
        <f t="shared" si="12"/>
        <v>80</v>
      </c>
      <c r="L32" s="67">
        <f t="shared" si="12"/>
        <v>23</v>
      </c>
      <c r="M32" s="66">
        <f t="shared" si="12"/>
        <v>132198</v>
      </c>
      <c r="N32" s="65">
        <f t="shared" si="12"/>
        <v>49126</v>
      </c>
      <c r="O32" s="64">
        <f t="shared" si="12"/>
        <v>11</v>
      </c>
      <c r="P32" s="63">
        <f t="shared" si="12"/>
        <v>1</v>
      </c>
      <c r="Q32" s="62">
        <f t="shared" si="12"/>
        <v>5</v>
      </c>
    </row>
    <row r="33" spans="1:23" s="20" customFormat="1">
      <c r="A33" s="61" t="s">
        <v>83</v>
      </c>
      <c r="B33" s="39">
        <f>B12</f>
        <v>5962</v>
      </c>
      <c r="C33" s="13">
        <f>C12</f>
        <v>225</v>
      </c>
      <c r="D33" s="13">
        <f>D12</f>
        <v>218</v>
      </c>
      <c r="E33" s="38">
        <f>E12</f>
        <v>5955</v>
      </c>
      <c r="F33" s="60">
        <f>F12</f>
        <v>1618</v>
      </c>
      <c r="G33" s="41">
        <f t="shared" si="7"/>
        <v>98.455153331796168</v>
      </c>
      <c r="H33" s="40">
        <f t="shared" si="8"/>
        <v>64.97578971639382</v>
      </c>
      <c r="I33" s="39">
        <f t="shared" ref="I33:Q33" si="13">I12</f>
        <v>529</v>
      </c>
      <c r="J33" s="13">
        <f t="shared" si="13"/>
        <v>2289</v>
      </c>
      <c r="K33" s="13">
        <f t="shared" si="13"/>
        <v>265</v>
      </c>
      <c r="L33" s="38">
        <f t="shared" si="13"/>
        <v>67</v>
      </c>
      <c r="M33" s="59">
        <f t="shared" si="13"/>
        <v>167948</v>
      </c>
      <c r="N33" s="58">
        <f t="shared" si="13"/>
        <v>97440</v>
      </c>
      <c r="O33" s="57">
        <f t="shared" si="13"/>
        <v>70</v>
      </c>
      <c r="P33" s="56">
        <f t="shared" si="13"/>
        <v>22</v>
      </c>
      <c r="Q33" s="55">
        <f t="shared" si="13"/>
        <v>15</v>
      </c>
    </row>
    <row r="34" spans="1:23" s="20" customFormat="1">
      <c r="A34" s="54" t="s">
        <v>82</v>
      </c>
      <c r="B34" s="53">
        <f>B22</f>
        <v>5799</v>
      </c>
      <c r="C34" s="8">
        <f>C22</f>
        <v>265</v>
      </c>
      <c r="D34" s="8">
        <f>D22</f>
        <v>212</v>
      </c>
      <c r="E34" s="52">
        <f>E22</f>
        <v>5746</v>
      </c>
      <c r="F34" s="51">
        <v>0</v>
      </c>
      <c r="G34" s="41">
        <f t="shared" si="7"/>
        <v>97.754959972154538</v>
      </c>
      <c r="H34" s="40">
        <f t="shared" si="8"/>
        <v>42.098851374869476</v>
      </c>
      <c r="I34" s="39">
        <f t="shared" ref="I34:Q34" si="14">I22</f>
        <v>333</v>
      </c>
      <c r="J34" s="13">
        <f t="shared" si="14"/>
        <v>2086</v>
      </c>
      <c r="K34" s="13">
        <f t="shared" si="14"/>
        <v>310</v>
      </c>
      <c r="L34" s="38">
        <f t="shared" si="14"/>
        <v>129</v>
      </c>
      <c r="M34" s="50">
        <f t="shared" si="14"/>
        <v>399818</v>
      </c>
      <c r="N34" s="49">
        <f t="shared" si="14"/>
        <v>170383</v>
      </c>
      <c r="O34" s="48">
        <f t="shared" si="14"/>
        <v>125</v>
      </c>
      <c r="P34" s="47">
        <f t="shared" si="14"/>
        <v>19</v>
      </c>
      <c r="Q34" s="46">
        <f t="shared" si="14"/>
        <v>17</v>
      </c>
    </row>
    <row r="35" spans="1:23" s="20" customFormat="1" ht="15" thickBot="1">
      <c r="A35" s="45" t="s">
        <v>81</v>
      </c>
      <c r="B35" s="44">
        <f>B32</f>
        <v>1337</v>
      </c>
      <c r="C35" s="11">
        <f>C32</f>
        <v>180</v>
      </c>
      <c r="D35" s="11">
        <f>D32</f>
        <v>76</v>
      </c>
      <c r="E35" s="43">
        <f>E32</f>
        <v>1233</v>
      </c>
      <c r="F35" s="42">
        <v>0</v>
      </c>
      <c r="G35" s="41">
        <f t="shared" si="7"/>
        <v>98.134630981346305</v>
      </c>
      <c r="H35" s="40">
        <f t="shared" si="8"/>
        <v>37.956204379562045</v>
      </c>
      <c r="I35" s="39">
        <f t="shared" ref="I35:Q35" si="15">I32</f>
        <v>73</v>
      </c>
      <c r="J35" s="13">
        <f t="shared" si="15"/>
        <v>395</v>
      </c>
      <c r="K35" s="13">
        <f t="shared" si="15"/>
        <v>80</v>
      </c>
      <c r="L35" s="38">
        <f t="shared" si="15"/>
        <v>23</v>
      </c>
      <c r="M35" s="37">
        <f t="shared" si="15"/>
        <v>132198</v>
      </c>
      <c r="N35" s="36">
        <f t="shared" si="15"/>
        <v>49126</v>
      </c>
      <c r="O35" s="35">
        <f t="shared" si="15"/>
        <v>11</v>
      </c>
      <c r="P35" s="34">
        <f t="shared" si="15"/>
        <v>1</v>
      </c>
      <c r="Q35" s="33">
        <f t="shared" si="15"/>
        <v>5</v>
      </c>
    </row>
    <row r="36" spans="1:23" s="20" customFormat="1" ht="20.25" customHeight="1" thickBot="1">
      <c r="A36" s="31" t="s">
        <v>52</v>
      </c>
      <c r="B36" s="28">
        <f>SUM(B33:B35)</f>
        <v>13098</v>
      </c>
      <c r="C36" s="27">
        <f>SUM(C33:C35)</f>
        <v>670</v>
      </c>
      <c r="D36" s="27">
        <f>SUM(D33:D35)</f>
        <v>506</v>
      </c>
      <c r="E36" s="32">
        <f>SUM(E33:E35)</f>
        <v>12934</v>
      </c>
      <c r="F36" s="31">
        <f>SUM(F33:F35)</f>
        <v>1618</v>
      </c>
      <c r="G36" s="30">
        <f t="shared" si="7"/>
        <v>98.064687168610817</v>
      </c>
      <c r="H36" s="29">
        <f t="shared" si="8"/>
        <v>50.415341109932839</v>
      </c>
      <c r="I36" s="28">
        <f t="shared" ref="I36:Q36" si="16">SUM(I33:I35)</f>
        <v>935</v>
      </c>
      <c r="J36" s="27">
        <f t="shared" si="16"/>
        <v>4770</v>
      </c>
      <c r="K36" s="27">
        <f t="shared" si="16"/>
        <v>655</v>
      </c>
      <c r="L36" s="26">
        <f t="shared" si="16"/>
        <v>219</v>
      </c>
      <c r="M36" s="25">
        <f t="shared" si="16"/>
        <v>699964</v>
      </c>
      <c r="N36" s="24">
        <f t="shared" si="16"/>
        <v>316949</v>
      </c>
      <c r="O36" s="23">
        <f t="shared" si="16"/>
        <v>206</v>
      </c>
      <c r="P36" s="22">
        <f t="shared" si="16"/>
        <v>42</v>
      </c>
      <c r="Q36" s="21">
        <f t="shared" si="16"/>
        <v>37</v>
      </c>
      <c r="R36" s="20">
        <f>SUM(I36:L36)</f>
        <v>6579</v>
      </c>
    </row>
    <row r="37" spans="1:23">
      <c r="F37">
        <f>E36-F36</f>
        <v>11316</v>
      </c>
    </row>
    <row r="39" spans="1:23" ht="58.5" customHeight="1">
      <c r="A39" s="364" t="s">
        <v>80</v>
      </c>
      <c r="B39" s="365" t="s">
        <v>79</v>
      </c>
      <c r="C39" s="365" t="s">
        <v>5</v>
      </c>
      <c r="D39" s="365" t="s">
        <v>6</v>
      </c>
      <c r="E39" s="365" t="s">
        <v>78</v>
      </c>
      <c r="F39" s="365" t="s">
        <v>77</v>
      </c>
      <c r="G39" s="365" t="s">
        <v>76</v>
      </c>
      <c r="H39" s="365" t="s">
        <v>75</v>
      </c>
      <c r="I39" s="365" t="s">
        <v>74</v>
      </c>
      <c r="J39" s="365" t="s">
        <v>73</v>
      </c>
      <c r="K39" s="365" t="s">
        <v>72</v>
      </c>
      <c r="L39" s="365" t="s">
        <v>13</v>
      </c>
      <c r="M39" s="365" t="s">
        <v>71</v>
      </c>
      <c r="N39" s="366"/>
      <c r="O39" s="365" t="s">
        <v>70</v>
      </c>
      <c r="P39" s="895" t="s">
        <v>69</v>
      </c>
      <c r="Q39" s="896"/>
    </row>
    <row r="40" spans="1:23">
      <c r="A40" s="367" t="s">
        <v>67</v>
      </c>
      <c r="B40" s="833">
        <v>39</v>
      </c>
      <c r="C40" s="833">
        <v>2</v>
      </c>
      <c r="D40" s="833">
        <v>1</v>
      </c>
      <c r="E40" s="833">
        <v>38</v>
      </c>
      <c r="F40" s="833">
        <v>13</v>
      </c>
      <c r="G40" s="546">
        <f t="shared" ref="G40:G41" si="17">(E40-F40-L40)*100/(E40-F40)</f>
        <v>92</v>
      </c>
      <c r="H40" s="546">
        <f t="shared" ref="H40:H41" si="18">(I40+J40)*100/(E40-F40)</f>
        <v>4</v>
      </c>
      <c r="I40" s="833">
        <v>0</v>
      </c>
      <c r="J40" s="833">
        <v>1</v>
      </c>
      <c r="K40" s="833">
        <v>0</v>
      </c>
      <c r="L40" s="833">
        <v>2</v>
      </c>
      <c r="M40" s="833">
        <v>1609</v>
      </c>
      <c r="N40" s="833">
        <v>1441</v>
      </c>
      <c r="O40" s="833">
        <v>2</v>
      </c>
      <c r="P40" s="833">
        <v>2</v>
      </c>
      <c r="Q40" s="366">
        <v>5</v>
      </c>
    </row>
    <row r="41" spans="1:23">
      <c r="A41" s="367" t="s">
        <v>20</v>
      </c>
      <c r="B41" s="159">
        <v>58</v>
      </c>
      <c r="C41" s="159">
        <v>4</v>
      </c>
      <c r="D41" s="159">
        <v>2</v>
      </c>
      <c r="E41" s="833">
        <v>56</v>
      </c>
      <c r="F41" s="159">
        <v>0</v>
      </c>
      <c r="G41" s="546">
        <f t="shared" si="17"/>
        <v>100</v>
      </c>
      <c r="H41" s="546">
        <f t="shared" si="18"/>
        <v>3.5714285714285716</v>
      </c>
      <c r="I41" s="159">
        <v>0</v>
      </c>
      <c r="J41" s="159">
        <v>2</v>
      </c>
      <c r="K41" s="159">
        <v>0</v>
      </c>
      <c r="L41" s="159">
        <v>0</v>
      </c>
      <c r="M41" s="159">
        <v>4986</v>
      </c>
      <c r="N41" s="366">
        <v>2290</v>
      </c>
      <c r="O41" s="159">
        <v>5</v>
      </c>
      <c r="P41" s="834">
        <v>4</v>
      </c>
      <c r="Q41" s="366">
        <v>3</v>
      </c>
    </row>
    <row r="42" spans="1:23" s="380" customFormat="1">
      <c r="A42" s="368" t="s">
        <v>4</v>
      </c>
      <c r="B42" s="368">
        <f>SUM(B40:B41)</f>
        <v>97</v>
      </c>
      <c r="C42" s="368">
        <f>SUM(C40:C41)</f>
        <v>6</v>
      </c>
      <c r="D42" s="368">
        <f>SUM(D40:D41)</f>
        <v>3</v>
      </c>
      <c r="E42" s="368">
        <f>SUM(E40:E41)</f>
        <v>94</v>
      </c>
      <c r="F42" s="368">
        <f>SUM(F40:F41)</f>
        <v>13</v>
      </c>
      <c r="G42" s="369">
        <f>(E42-F42-L42)*100/(E42-F42)</f>
        <v>97.53086419753086</v>
      </c>
      <c r="H42" s="369">
        <f>(I42+J42)*100/(E42-F42)</f>
        <v>3.7037037037037037</v>
      </c>
      <c r="I42" s="368">
        <f t="shared" ref="I42:Q42" si="19">SUM(I40:I41)</f>
        <v>0</v>
      </c>
      <c r="J42" s="368">
        <f t="shared" si="19"/>
        <v>3</v>
      </c>
      <c r="K42" s="368">
        <f t="shared" si="19"/>
        <v>0</v>
      </c>
      <c r="L42" s="368">
        <f t="shared" si="19"/>
        <v>2</v>
      </c>
      <c r="M42" s="368">
        <f t="shared" si="19"/>
        <v>6595</v>
      </c>
      <c r="N42" s="379">
        <f t="shared" si="19"/>
        <v>3731</v>
      </c>
      <c r="O42" s="368">
        <f t="shared" si="19"/>
        <v>7</v>
      </c>
      <c r="P42" s="370">
        <f t="shared" si="19"/>
        <v>6</v>
      </c>
      <c r="Q42" s="379">
        <f t="shared" si="19"/>
        <v>8</v>
      </c>
    </row>
    <row r="43" spans="1:23">
      <c r="A43" s="371"/>
      <c r="B43" s="371"/>
      <c r="C43" s="371"/>
      <c r="D43" s="371"/>
      <c r="E43" s="371"/>
      <c r="F43" s="371"/>
      <c r="G43" s="372"/>
      <c r="H43" s="372"/>
      <c r="I43" s="371"/>
      <c r="J43" s="371"/>
      <c r="K43" s="371"/>
      <c r="L43" s="371"/>
      <c r="M43" s="371"/>
      <c r="N43" s="311"/>
      <c r="O43" s="371"/>
      <c r="P43" s="373"/>
      <c r="Q43" s="311"/>
    </row>
    <row r="44" spans="1:23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</row>
    <row r="45" spans="1:23" ht="60" customHeight="1">
      <c r="A45" s="374" t="s">
        <v>68</v>
      </c>
      <c r="B45" s="375" t="s">
        <v>0</v>
      </c>
      <c r="C45" s="375" t="s">
        <v>5</v>
      </c>
      <c r="D45" s="375" t="s">
        <v>6</v>
      </c>
      <c r="E45" s="375" t="s">
        <v>44</v>
      </c>
      <c r="F45" s="375" t="s">
        <v>7</v>
      </c>
      <c r="G45" s="375" t="s">
        <v>8</v>
      </c>
      <c r="H45" s="375" t="s">
        <v>9</v>
      </c>
      <c r="I45" s="375" t="s">
        <v>10</v>
      </c>
      <c r="J45" s="375" t="s">
        <v>11</v>
      </c>
      <c r="K45" s="375" t="s">
        <v>12</v>
      </c>
      <c r="L45" s="375" t="s">
        <v>13</v>
      </c>
      <c r="M45" s="890" t="s">
        <v>43</v>
      </c>
      <c r="N45" s="891"/>
      <c r="O45" s="375" t="s">
        <v>14</v>
      </c>
      <c r="P45" s="890" t="s">
        <v>15</v>
      </c>
      <c r="Q45" s="891"/>
      <c r="U45" s="397" t="s">
        <v>178</v>
      </c>
      <c r="V45" s="397" t="s">
        <v>179</v>
      </c>
      <c r="W45" t="s">
        <v>171</v>
      </c>
    </row>
    <row r="46" spans="1:23">
      <c r="A46" s="376" t="s">
        <v>67</v>
      </c>
      <c r="B46" s="159">
        <v>90</v>
      </c>
      <c r="C46" s="159">
        <v>7</v>
      </c>
      <c r="D46" s="159">
        <v>4</v>
      </c>
      <c r="E46" s="159">
        <v>87</v>
      </c>
      <c r="F46" s="159">
        <v>37</v>
      </c>
      <c r="G46" s="446">
        <f t="shared" ref="G46:G47" si="20">(E46-F46-L46)*100/(E46-F46)</f>
        <v>86</v>
      </c>
      <c r="H46" s="447">
        <f>(I46+J46)*100/(E46-F46)</f>
        <v>34</v>
      </c>
      <c r="I46" s="44">
        <v>0</v>
      </c>
      <c r="J46" s="11">
        <v>17</v>
      </c>
      <c r="K46" s="11">
        <v>1</v>
      </c>
      <c r="L46" s="43">
        <v>7</v>
      </c>
      <c r="M46" s="159">
        <v>3105</v>
      </c>
      <c r="N46" s="448">
        <v>1811</v>
      </c>
      <c r="O46" s="159">
        <v>4</v>
      </c>
      <c r="P46" s="449" t="s">
        <v>225</v>
      </c>
      <c r="Q46" s="450">
        <v>5</v>
      </c>
      <c r="T46" s="164" t="s">
        <v>174</v>
      </c>
      <c r="U46">
        <v>99</v>
      </c>
      <c r="V46">
        <v>49.4</v>
      </c>
    </row>
    <row r="47" spans="1:23">
      <c r="A47" s="376" t="s">
        <v>20</v>
      </c>
      <c r="B47" s="159">
        <v>80</v>
      </c>
      <c r="C47" s="159">
        <v>5</v>
      </c>
      <c r="D47" s="159">
        <v>11</v>
      </c>
      <c r="E47" s="159">
        <v>86</v>
      </c>
      <c r="F47" s="159">
        <v>0</v>
      </c>
      <c r="G47" s="446">
        <f t="shared" si="20"/>
        <v>98.837209302325576</v>
      </c>
      <c r="H47" s="447">
        <f>(I47+J47)*100/(E47-F47)</f>
        <v>4.6511627906976747</v>
      </c>
      <c r="I47" s="44">
        <v>0</v>
      </c>
      <c r="J47" s="11">
        <v>4</v>
      </c>
      <c r="K47" s="11">
        <v>1</v>
      </c>
      <c r="L47" s="43">
        <v>1</v>
      </c>
      <c r="M47" s="159">
        <v>5401</v>
      </c>
      <c r="N47" s="448">
        <v>1817</v>
      </c>
      <c r="O47" s="159">
        <v>5</v>
      </c>
      <c r="P47" s="449" t="s">
        <v>95</v>
      </c>
      <c r="Q47" s="450">
        <v>0</v>
      </c>
      <c r="T47" s="164" t="s">
        <v>175</v>
      </c>
      <c r="U47">
        <v>99</v>
      </c>
      <c r="V47">
        <v>49.2</v>
      </c>
    </row>
    <row r="48" spans="1:23">
      <c r="A48" s="378" t="s">
        <v>4</v>
      </c>
      <c r="B48" s="378">
        <f>SUM(B46:B47)</f>
        <v>170</v>
      </c>
      <c r="C48" s="378">
        <f>SUM(C46:C47)</f>
        <v>12</v>
      </c>
      <c r="D48" s="378">
        <f>SUM(D46:D47)</f>
        <v>15</v>
      </c>
      <c r="E48" s="378">
        <f>SUM(E46:E47)</f>
        <v>173</v>
      </c>
      <c r="F48" s="378">
        <f>SUM(F46:F47)</f>
        <v>37</v>
      </c>
      <c r="G48" s="377">
        <f>(E48-F48-L48)*100/(E48-F48)</f>
        <v>94.117647058823536</v>
      </c>
      <c r="H48" s="377">
        <f>(I48+J48)*100/(E48-F48)</f>
        <v>15.441176470588236</v>
      </c>
      <c r="I48" s="378">
        <f t="shared" ref="I48:Q48" si="21">SUM(I46:I47)</f>
        <v>0</v>
      </c>
      <c r="J48" s="378">
        <f t="shared" si="21"/>
        <v>21</v>
      </c>
      <c r="K48" s="378">
        <f t="shared" si="21"/>
        <v>2</v>
      </c>
      <c r="L48" s="378">
        <f t="shared" si="21"/>
        <v>8</v>
      </c>
      <c r="M48" s="378">
        <f t="shared" si="21"/>
        <v>8506</v>
      </c>
      <c r="N48" s="378">
        <f t="shared" si="21"/>
        <v>3628</v>
      </c>
      <c r="O48" s="378">
        <f t="shared" si="21"/>
        <v>9</v>
      </c>
      <c r="P48" s="378">
        <f t="shared" si="21"/>
        <v>0</v>
      </c>
      <c r="Q48" s="379">
        <f t="shared" si="21"/>
        <v>5</v>
      </c>
      <c r="T48" s="164" t="s">
        <v>176</v>
      </c>
      <c r="U48">
        <v>99</v>
      </c>
      <c r="V48">
        <v>49.1</v>
      </c>
      <c r="W48">
        <v>52.3</v>
      </c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T49" s="164" t="s">
        <v>177</v>
      </c>
      <c r="U49">
        <v>99</v>
      </c>
      <c r="V49">
        <v>49.8</v>
      </c>
      <c r="W49">
        <v>52.6</v>
      </c>
    </row>
    <row r="50" spans="1:23" ht="15" thickBot="1">
      <c r="T50" s="164" t="s">
        <v>846</v>
      </c>
      <c r="U50">
        <v>98</v>
      </c>
      <c r="V50">
        <v>50.4</v>
      </c>
      <c r="W50">
        <v>52.8</v>
      </c>
    </row>
    <row r="51" spans="1:23" ht="15" thickBot="1">
      <c r="A51" s="18" t="s">
        <v>52</v>
      </c>
      <c r="B51" s="15">
        <f>B36+B42+B48</f>
        <v>13365</v>
      </c>
      <c r="C51" s="15">
        <f>C36+C42+C48</f>
        <v>688</v>
      </c>
      <c r="D51" s="15">
        <f>D36+D42+D48</f>
        <v>524</v>
      </c>
      <c r="E51" s="15">
        <f>E36+E42+E48</f>
        <v>13201</v>
      </c>
      <c r="F51" s="17">
        <f>F36+F42+F48</f>
        <v>1668</v>
      </c>
      <c r="G51" s="16">
        <f>(E51-F51-L51)*100/(E51-F51)</f>
        <v>98.014393479580335</v>
      </c>
      <c r="H51" s="16">
        <f>(I51+J51)*100/(E51-F51)</f>
        <v>49.674846093817742</v>
      </c>
      <c r="I51" s="15">
        <f t="shared" ref="I51:Q51" si="22">I36+I42+I48</f>
        <v>935</v>
      </c>
      <c r="J51" s="15">
        <f t="shared" si="22"/>
        <v>4794</v>
      </c>
      <c r="K51" s="15">
        <f t="shared" si="22"/>
        <v>657</v>
      </c>
      <c r="L51" s="14">
        <f t="shared" si="22"/>
        <v>229</v>
      </c>
      <c r="M51" s="14">
        <f t="shared" si="22"/>
        <v>715065</v>
      </c>
      <c r="N51" s="14">
        <f t="shared" si="22"/>
        <v>324308</v>
      </c>
      <c r="O51" s="14">
        <f t="shared" si="22"/>
        <v>222</v>
      </c>
      <c r="P51" s="14">
        <f t="shared" si="22"/>
        <v>48</v>
      </c>
      <c r="Q51" s="14">
        <f t="shared" si="22"/>
        <v>50</v>
      </c>
      <c r="T51" s="164"/>
    </row>
    <row r="53" spans="1:23">
      <c r="E53" s="862" t="s">
        <v>172</v>
      </c>
      <c r="F53" s="862"/>
      <c r="G53" s="862"/>
      <c r="H53" s="862"/>
      <c r="I53" s="862" t="s">
        <v>173</v>
      </c>
      <c r="J53" s="862"/>
      <c r="K53" s="862"/>
      <c r="L53" s="862"/>
      <c r="Q53" s="4"/>
      <c r="R53" s="4">
        <v>2015</v>
      </c>
      <c r="S53" s="4">
        <v>2016</v>
      </c>
      <c r="T53" s="4">
        <v>2017</v>
      </c>
      <c r="U53" s="4">
        <v>2018</v>
      </c>
      <c r="V53" s="460">
        <v>2019</v>
      </c>
      <c r="W53" s="460"/>
    </row>
    <row r="54" spans="1:23">
      <c r="E54" s="4">
        <v>5</v>
      </c>
      <c r="F54" s="4">
        <v>935</v>
      </c>
      <c r="G54" s="164"/>
      <c r="J54" s="4">
        <v>5</v>
      </c>
      <c r="K54" s="4">
        <v>935</v>
      </c>
      <c r="Q54" s="4" t="s">
        <v>83</v>
      </c>
      <c r="R54" s="4">
        <v>99.8</v>
      </c>
      <c r="S54" s="4">
        <v>99.6</v>
      </c>
      <c r="T54" s="4">
        <v>98.4</v>
      </c>
      <c r="U54" s="837">
        <v>98.731608320649414</v>
      </c>
      <c r="V54" s="839">
        <v>98.46</v>
      </c>
      <c r="W54" s="839"/>
    </row>
    <row r="55" spans="1:23">
      <c r="E55" s="4">
        <v>4</v>
      </c>
      <c r="F55" s="4">
        <v>4770</v>
      </c>
      <c r="G55" s="164"/>
      <c r="J55" s="4">
        <v>4</v>
      </c>
      <c r="K55" s="4">
        <v>4794</v>
      </c>
      <c r="Q55" s="4" t="s">
        <v>82</v>
      </c>
      <c r="R55" s="4">
        <v>98.7</v>
      </c>
      <c r="S55" s="4">
        <v>99.2</v>
      </c>
      <c r="T55" s="4">
        <v>98.5</v>
      </c>
      <c r="U55" s="837">
        <v>98.271516024486857</v>
      </c>
      <c r="V55" s="839">
        <v>97.75</v>
      </c>
      <c r="W55" s="839"/>
    </row>
    <row r="56" spans="1:23">
      <c r="E56" s="4">
        <v>3</v>
      </c>
      <c r="F56" s="459">
        <v>5392</v>
      </c>
      <c r="G56" s="164"/>
      <c r="J56" s="4">
        <v>3</v>
      </c>
      <c r="K56" s="459">
        <v>5575</v>
      </c>
      <c r="Q56" s="4" t="s">
        <v>81</v>
      </c>
      <c r="R56" s="4">
        <v>98.8</v>
      </c>
      <c r="S56" s="4">
        <v>98.7</v>
      </c>
      <c r="T56" s="4">
        <v>99.3</v>
      </c>
      <c r="U56" s="837">
        <v>98.720292504570381</v>
      </c>
      <c r="V56" s="839">
        <v>98.13</v>
      </c>
      <c r="W56" s="839"/>
    </row>
    <row r="57" spans="1:23">
      <c r="E57" s="4">
        <v>2</v>
      </c>
      <c r="F57" s="4">
        <v>219</v>
      </c>
      <c r="G57" s="164"/>
      <c r="J57" s="4">
        <v>2</v>
      </c>
      <c r="K57" s="4">
        <v>229</v>
      </c>
      <c r="Q57" s="4" t="s">
        <v>183</v>
      </c>
      <c r="R57" s="4">
        <v>99.2</v>
      </c>
      <c r="S57" s="4">
        <v>99.3</v>
      </c>
      <c r="T57" s="4">
        <v>98.5</v>
      </c>
      <c r="U57" s="838">
        <v>98.5</v>
      </c>
      <c r="V57" s="840">
        <v>98.06</v>
      </c>
      <c r="W57" s="840"/>
    </row>
    <row r="58" spans="1:23">
      <c r="F58">
        <f>SUM(F54:F57)</f>
        <v>11316</v>
      </c>
      <c r="K58">
        <f>SUM(K54:K57)</f>
        <v>11533</v>
      </c>
    </row>
    <row r="59" spans="1:23">
      <c r="E59" s="1" t="s">
        <v>169</v>
      </c>
      <c r="F59" s="1"/>
      <c r="G59" s="461">
        <f>(F54+F55+F56)*100/F58</f>
        <v>98.064687168610817</v>
      </c>
      <c r="J59" s="1" t="s">
        <v>169</v>
      </c>
      <c r="K59" s="1"/>
      <c r="L59" s="461">
        <f>(K54+K55+K56)*100/K58</f>
        <v>98.014393479580335</v>
      </c>
    </row>
    <row r="60" spans="1:23">
      <c r="E60" s="1" t="s">
        <v>170</v>
      </c>
      <c r="F60" s="1"/>
      <c r="G60" s="461">
        <f>(F54+F55)*100/F58</f>
        <v>50.415341109932839</v>
      </c>
      <c r="J60" s="1" t="s">
        <v>170</v>
      </c>
      <c r="K60" s="1"/>
      <c r="L60" s="461">
        <f>(K54+K55)*100/K58</f>
        <v>49.674846093817742</v>
      </c>
      <c r="Q60" s="4"/>
      <c r="R60" s="4">
        <v>2015</v>
      </c>
      <c r="S60" s="4">
        <v>2016</v>
      </c>
      <c r="T60" s="4">
        <v>2017</v>
      </c>
      <c r="U60" s="4">
        <v>2018</v>
      </c>
      <c r="V60" s="460">
        <v>2019</v>
      </c>
      <c r="W60" s="460"/>
    </row>
    <row r="61" spans="1:23">
      <c r="E61" s="1" t="s">
        <v>171</v>
      </c>
      <c r="F61" s="1"/>
      <c r="G61" s="1"/>
      <c r="J61" s="1" t="s">
        <v>171</v>
      </c>
      <c r="K61" s="1"/>
      <c r="L61" s="1"/>
      <c r="Q61" s="4" t="s">
        <v>83</v>
      </c>
      <c r="R61" s="4">
        <v>64</v>
      </c>
      <c r="S61" s="4">
        <v>47</v>
      </c>
      <c r="T61" s="4">
        <v>64.8</v>
      </c>
      <c r="U61" s="405">
        <v>64.434297311009644</v>
      </c>
      <c r="V61" s="840">
        <v>64.98</v>
      </c>
      <c r="W61" s="840"/>
    </row>
    <row r="62" spans="1:23">
      <c r="L62" s="1"/>
      <c r="Q62" s="4" t="s">
        <v>82</v>
      </c>
      <c r="R62" s="4">
        <v>40.799999999999997</v>
      </c>
      <c r="S62" s="4">
        <v>40.799999999999997</v>
      </c>
      <c r="T62" s="4">
        <v>40</v>
      </c>
      <c r="U62" s="405">
        <v>42.509902772776378</v>
      </c>
      <c r="V62" s="840">
        <v>42.1</v>
      </c>
      <c r="W62" s="840"/>
    </row>
    <row r="63" spans="1:23">
      <c r="Q63" s="4" t="s">
        <v>81</v>
      </c>
      <c r="R63" s="4">
        <v>38.299999999999997</v>
      </c>
      <c r="S63" s="4">
        <v>39.700000000000003</v>
      </c>
      <c r="T63" s="4">
        <v>38.5</v>
      </c>
      <c r="U63" s="405">
        <v>41.590493601462526</v>
      </c>
      <c r="V63" s="840">
        <v>37.96</v>
      </c>
      <c r="W63" s="840"/>
    </row>
    <row r="64" spans="1:23">
      <c r="Q64" s="4" t="s">
        <v>183</v>
      </c>
      <c r="R64" s="4">
        <v>49.4</v>
      </c>
      <c r="S64" s="4">
        <v>49.2</v>
      </c>
      <c r="T64" s="4">
        <v>49.1</v>
      </c>
      <c r="U64" s="405">
        <v>50.576015108593012</v>
      </c>
      <c r="V64" s="840">
        <v>50.42</v>
      </c>
      <c r="W64" s="840"/>
    </row>
  </sheetData>
  <mergeCells count="9">
    <mergeCell ref="T3:T4"/>
    <mergeCell ref="P2:Q2"/>
    <mergeCell ref="P39:Q39"/>
    <mergeCell ref="P45:Q45"/>
    <mergeCell ref="E53:H53"/>
    <mergeCell ref="I53:L53"/>
    <mergeCell ref="A1:Q1"/>
    <mergeCell ref="M45:N45"/>
    <mergeCell ref="M2:N2"/>
  </mergeCells>
  <pageMargins left="0.25" right="0.25" top="0.75" bottom="0.75" header="0.3" footer="0.3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T63"/>
  <sheetViews>
    <sheetView topLeftCell="A10" zoomScale="90" zoomScaleNormal="90" workbookViewId="0">
      <selection activeCell="K16" sqref="K16:T53"/>
    </sheetView>
  </sheetViews>
  <sheetFormatPr defaultColWidth="9.109375" defaultRowHeight="12"/>
  <cols>
    <col min="1" max="1" width="10.5546875" style="6" customWidth="1"/>
    <col min="2" max="5" width="9.109375" style="6"/>
    <col min="6" max="6" width="11.109375" style="6" customWidth="1"/>
    <col min="7" max="9" width="9.109375" style="6"/>
    <col min="10" max="10" width="11.109375" style="6" customWidth="1"/>
    <col min="11" max="11" width="15" style="6" customWidth="1"/>
    <col min="12" max="16384" width="9.109375" style="6"/>
  </cols>
  <sheetData>
    <row r="1" spans="1:46" ht="27" customHeight="1">
      <c r="A1" s="898" t="s">
        <v>110</v>
      </c>
      <c r="B1" s="898"/>
      <c r="C1" s="898"/>
      <c r="D1" s="898"/>
      <c r="E1" s="898"/>
      <c r="F1" s="898"/>
      <c r="G1" s="898"/>
      <c r="H1" s="898"/>
      <c r="I1" s="898"/>
      <c r="J1" s="898"/>
    </row>
    <row r="2" spans="1:46" ht="12.6" thickBot="1"/>
    <row r="3" spans="1:46" ht="45" customHeight="1" thickBot="1">
      <c r="A3" s="899"/>
      <c r="B3" s="901" t="s">
        <v>109</v>
      </c>
      <c r="C3" s="902"/>
      <c r="D3" s="902"/>
      <c r="E3" s="902"/>
      <c r="F3" s="903"/>
      <c r="G3" s="901" t="s">
        <v>48</v>
      </c>
      <c r="H3" s="902"/>
      <c r="I3" s="902"/>
      <c r="J3" s="903"/>
    </row>
    <row r="4" spans="1:46" ht="12.6" thickBot="1">
      <c r="A4" s="900"/>
      <c r="B4" s="760" t="s">
        <v>16</v>
      </c>
      <c r="C4" s="761" t="s">
        <v>17</v>
      </c>
      <c r="D4" s="761" t="s">
        <v>38</v>
      </c>
      <c r="E4" s="761" t="s">
        <v>45</v>
      </c>
      <c r="F4" s="762" t="s">
        <v>39</v>
      </c>
      <c r="G4" s="760" t="s">
        <v>18</v>
      </c>
      <c r="H4" s="761" t="s">
        <v>19</v>
      </c>
      <c r="I4" s="761" t="s">
        <v>46</v>
      </c>
      <c r="J4" s="762" t="s">
        <v>47</v>
      </c>
      <c r="K4" s="906" t="s">
        <v>100</v>
      </c>
      <c r="L4" s="897"/>
      <c r="M4" s="897" t="s">
        <v>99</v>
      </c>
      <c r="N4" s="897"/>
      <c r="O4" s="897" t="s">
        <v>98</v>
      </c>
      <c r="P4" s="897"/>
      <c r="Q4" s="427"/>
      <c r="R4" s="6" t="s">
        <v>189</v>
      </c>
      <c r="V4" s="6" t="s">
        <v>100</v>
      </c>
      <c r="W4" s="6" t="s">
        <v>99</v>
      </c>
      <c r="X4" s="6" t="s">
        <v>98</v>
      </c>
      <c r="Y4" s="6" t="s">
        <v>61</v>
      </c>
    </row>
    <row r="5" spans="1:46" ht="14.4">
      <c r="A5" s="187" t="s">
        <v>92</v>
      </c>
      <c r="B5" s="742">
        <v>86</v>
      </c>
      <c r="C5" s="742">
        <v>403</v>
      </c>
      <c r="D5" s="742">
        <v>9</v>
      </c>
      <c r="E5" s="742">
        <v>0</v>
      </c>
      <c r="F5" s="742">
        <v>2</v>
      </c>
      <c r="G5" s="742">
        <v>455</v>
      </c>
      <c r="H5" s="742">
        <v>40</v>
      </c>
      <c r="I5" s="742">
        <v>3</v>
      </c>
      <c r="J5" s="742">
        <v>2</v>
      </c>
      <c r="K5" s="427">
        <f>SUM(B5:F5)</f>
        <v>500</v>
      </c>
      <c r="L5" s="427">
        <f>SUM(G5:J5)</f>
        <v>500</v>
      </c>
      <c r="M5" s="427">
        <f>SUM(B15:F15)</f>
        <v>595</v>
      </c>
      <c r="N5" s="427">
        <f>SUM(G15:J15)</f>
        <v>595</v>
      </c>
      <c r="O5" s="427">
        <f>SUM(B25:F25)</f>
        <v>183</v>
      </c>
      <c r="P5" s="427">
        <f>SUM(G25:J25)</f>
        <v>183</v>
      </c>
      <c r="Q5" s="427">
        <f>K5+M5+O5</f>
        <v>1278</v>
      </c>
      <c r="R5" s="427"/>
      <c r="V5" s="6">
        <f t="shared" ref="V5:V13" si="0">B5+C5+D5+E5+F5</f>
        <v>500</v>
      </c>
      <c r="W5" s="6">
        <f t="shared" ref="W5:W13" si="1">B15+C15+D15+E15+F15</f>
        <v>595</v>
      </c>
      <c r="X5" s="6">
        <f t="shared" ref="X5:X13" si="2">B25+C25+D25+E25+F25</f>
        <v>183</v>
      </c>
      <c r="Y5" s="6">
        <f t="shared" ref="Y5:Y13" si="3">SUM(V5:X5)</f>
        <v>1278</v>
      </c>
      <c r="AA5" s="6">
        <f t="shared" ref="AA5:AA13" si="4">G5+H5+I5+J5</f>
        <v>500</v>
      </c>
      <c r="AB5" s="6">
        <f t="shared" ref="AB5:AB13" si="5">G15+H15+I15+J15</f>
        <v>595</v>
      </c>
      <c r="AC5" s="6">
        <f t="shared" ref="AC5:AC13" si="6">G25+H25+I25+J25</f>
        <v>183</v>
      </c>
      <c r="AD5" s="6">
        <f t="shared" ref="AD5:AD13" si="7">SUM(AA5:AC5)</f>
        <v>1278</v>
      </c>
    </row>
    <row r="6" spans="1:46" s="7" customFormat="1" ht="14.4">
      <c r="A6" s="156" t="s">
        <v>91</v>
      </c>
      <c r="B6" s="743">
        <v>118</v>
      </c>
      <c r="C6" s="743">
        <v>695</v>
      </c>
      <c r="D6" s="743">
        <v>89</v>
      </c>
      <c r="E6" s="743">
        <v>0</v>
      </c>
      <c r="F6" s="743">
        <v>2</v>
      </c>
      <c r="G6" s="743">
        <v>825</v>
      </c>
      <c r="H6" s="743">
        <v>71</v>
      </c>
      <c r="I6" s="743">
        <v>8</v>
      </c>
      <c r="J6" s="743">
        <v>0</v>
      </c>
      <c r="K6" s="688">
        <f t="shared" ref="K6:K14" si="8">SUM(B6:F6)</f>
        <v>904</v>
      </c>
      <c r="L6" s="688">
        <f t="shared" ref="L6:L14" si="9">SUM(G6:J6)</f>
        <v>904</v>
      </c>
      <c r="M6" s="688">
        <f t="shared" ref="M6:M14" si="10">SUM(B16:F16)</f>
        <v>994</v>
      </c>
      <c r="N6" s="688">
        <f t="shared" ref="N6:N14" si="11">SUM(G16:J16)</f>
        <v>994</v>
      </c>
      <c r="O6" s="688">
        <f t="shared" ref="O6:O14" si="12">SUM(B26:F26)</f>
        <v>280</v>
      </c>
      <c r="P6" s="688">
        <f t="shared" ref="P6:P14" si="13">SUM(G26:J26)</f>
        <v>280</v>
      </c>
      <c r="Q6" s="688">
        <f t="shared" ref="Q6:Q14" si="14">K6+M6+O6</f>
        <v>2178</v>
      </c>
      <c r="R6" s="427"/>
      <c r="S6" s="6"/>
      <c r="T6" s="6"/>
      <c r="U6" s="6"/>
      <c r="V6" s="6">
        <f t="shared" si="0"/>
        <v>904</v>
      </c>
      <c r="W6" s="349">
        <f t="shared" si="1"/>
        <v>994</v>
      </c>
      <c r="X6" s="6">
        <f t="shared" si="2"/>
        <v>280</v>
      </c>
      <c r="Y6" s="349">
        <f t="shared" si="3"/>
        <v>2178</v>
      </c>
      <c r="Z6" s="6"/>
      <c r="AA6" s="6">
        <f t="shared" si="4"/>
        <v>904</v>
      </c>
      <c r="AB6" s="6">
        <f t="shared" si="5"/>
        <v>994</v>
      </c>
      <c r="AC6" s="6">
        <f t="shared" si="6"/>
        <v>280</v>
      </c>
      <c r="AD6" s="6">
        <f t="shared" si="7"/>
        <v>2178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7" customFormat="1" ht="14.4">
      <c r="A7" s="156" t="s">
        <v>90</v>
      </c>
      <c r="B7" s="744">
        <v>29</v>
      </c>
      <c r="C7" s="744">
        <v>291</v>
      </c>
      <c r="D7" s="744">
        <v>20</v>
      </c>
      <c r="E7" s="744">
        <v>0</v>
      </c>
      <c r="F7" s="744">
        <v>7</v>
      </c>
      <c r="G7" s="744">
        <v>315</v>
      </c>
      <c r="H7" s="744">
        <v>27</v>
      </c>
      <c r="I7" s="744">
        <v>2</v>
      </c>
      <c r="J7" s="744">
        <v>3</v>
      </c>
      <c r="K7" s="688">
        <f t="shared" si="8"/>
        <v>347</v>
      </c>
      <c r="L7" s="688">
        <f t="shared" si="9"/>
        <v>347</v>
      </c>
      <c r="M7" s="688">
        <f t="shared" si="10"/>
        <v>340</v>
      </c>
      <c r="N7" s="688">
        <f t="shared" si="11"/>
        <v>340</v>
      </c>
      <c r="O7" s="688">
        <f t="shared" si="12"/>
        <v>56</v>
      </c>
      <c r="P7" s="688">
        <f t="shared" si="13"/>
        <v>56</v>
      </c>
      <c r="Q7" s="688">
        <f t="shared" si="14"/>
        <v>743</v>
      </c>
      <c r="R7" s="428"/>
      <c r="S7" s="6"/>
      <c r="T7" s="6"/>
      <c r="U7" s="6"/>
      <c r="V7" s="6">
        <f t="shared" si="0"/>
        <v>347</v>
      </c>
      <c r="W7" s="6">
        <f t="shared" si="1"/>
        <v>340</v>
      </c>
      <c r="X7" s="6">
        <f t="shared" si="2"/>
        <v>56</v>
      </c>
      <c r="Y7" s="6">
        <f t="shared" si="3"/>
        <v>743</v>
      </c>
      <c r="Z7" s="6"/>
      <c r="AA7" s="6">
        <f t="shared" si="4"/>
        <v>347</v>
      </c>
      <c r="AB7" s="6">
        <f t="shared" si="5"/>
        <v>340</v>
      </c>
      <c r="AC7" s="6">
        <f t="shared" si="6"/>
        <v>56</v>
      </c>
      <c r="AD7" s="6">
        <f t="shared" si="7"/>
        <v>743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s="7" customFormat="1" ht="14.4">
      <c r="A8" s="155" t="s">
        <v>89</v>
      </c>
      <c r="B8" s="795">
        <v>76</v>
      </c>
      <c r="C8" s="795">
        <v>629</v>
      </c>
      <c r="D8" s="795">
        <v>69</v>
      </c>
      <c r="E8" s="795">
        <v>3</v>
      </c>
      <c r="F8" s="795">
        <v>2</v>
      </c>
      <c r="G8" s="795">
        <v>646</v>
      </c>
      <c r="H8" s="795">
        <v>127</v>
      </c>
      <c r="I8" s="795">
        <v>3</v>
      </c>
      <c r="J8" s="795">
        <v>3</v>
      </c>
      <c r="K8" s="688">
        <f t="shared" si="8"/>
        <v>779</v>
      </c>
      <c r="L8" s="688">
        <f t="shared" si="9"/>
        <v>779</v>
      </c>
      <c r="M8" s="688">
        <f t="shared" si="10"/>
        <v>821</v>
      </c>
      <c r="N8" s="688">
        <f t="shared" si="11"/>
        <v>821</v>
      </c>
      <c r="O8" s="688">
        <f t="shared" si="12"/>
        <v>151</v>
      </c>
      <c r="P8" s="688">
        <f t="shared" si="13"/>
        <v>151</v>
      </c>
      <c r="Q8" s="688">
        <f t="shared" si="14"/>
        <v>1751</v>
      </c>
      <c r="R8" s="148"/>
      <c r="S8" s="146"/>
      <c r="T8" s="146"/>
      <c r="U8" s="6"/>
      <c r="V8" s="349">
        <f t="shared" si="0"/>
        <v>779</v>
      </c>
      <c r="W8" s="349">
        <f t="shared" si="1"/>
        <v>821</v>
      </c>
      <c r="X8" s="349">
        <f t="shared" si="2"/>
        <v>151</v>
      </c>
      <c r="Y8" s="349">
        <f t="shared" si="3"/>
        <v>1751</v>
      </c>
      <c r="Z8" s="6"/>
      <c r="AA8" s="6">
        <f t="shared" si="4"/>
        <v>779</v>
      </c>
      <c r="AB8" s="6">
        <f t="shared" si="5"/>
        <v>821</v>
      </c>
      <c r="AC8" s="6">
        <f t="shared" si="6"/>
        <v>151</v>
      </c>
      <c r="AD8" s="6">
        <f t="shared" si="7"/>
        <v>1751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s="7" customFormat="1" ht="14.4">
      <c r="A9" s="156" t="s">
        <v>88</v>
      </c>
      <c r="B9" s="743">
        <v>90</v>
      </c>
      <c r="C9" s="743">
        <v>601</v>
      </c>
      <c r="D9" s="743">
        <v>59</v>
      </c>
      <c r="E9" s="755">
        <v>2</v>
      </c>
      <c r="F9" s="745">
        <v>15</v>
      </c>
      <c r="G9" s="743">
        <v>669</v>
      </c>
      <c r="H9" s="743">
        <v>77</v>
      </c>
      <c r="I9" s="755">
        <v>13</v>
      </c>
      <c r="J9" s="743">
        <v>8</v>
      </c>
      <c r="K9" s="688">
        <f t="shared" si="8"/>
        <v>767</v>
      </c>
      <c r="L9" s="688">
        <f t="shared" si="9"/>
        <v>767</v>
      </c>
      <c r="M9" s="688">
        <f t="shared" si="10"/>
        <v>612</v>
      </c>
      <c r="N9" s="688">
        <f t="shared" si="11"/>
        <v>612</v>
      </c>
      <c r="O9" s="688">
        <f t="shared" si="12"/>
        <v>83</v>
      </c>
      <c r="P9" s="688">
        <f t="shared" si="13"/>
        <v>83</v>
      </c>
      <c r="Q9" s="688">
        <f t="shared" si="14"/>
        <v>1462</v>
      </c>
      <c r="R9" s="429"/>
      <c r="S9" s="160"/>
      <c r="T9" s="146"/>
      <c r="U9" s="6"/>
      <c r="V9" s="6">
        <f t="shared" si="0"/>
        <v>767</v>
      </c>
      <c r="W9" s="6">
        <f t="shared" si="1"/>
        <v>612</v>
      </c>
      <c r="X9" s="6">
        <f t="shared" si="2"/>
        <v>83</v>
      </c>
      <c r="Y9" s="349">
        <f t="shared" si="3"/>
        <v>1462</v>
      </c>
      <c r="Z9" s="6"/>
      <c r="AA9" s="6">
        <f t="shared" si="4"/>
        <v>767</v>
      </c>
      <c r="AB9" s="6">
        <f t="shared" si="5"/>
        <v>612</v>
      </c>
      <c r="AC9" s="6">
        <f t="shared" si="6"/>
        <v>83</v>
      </c>
      <c r="AD9" s="6">
        <f t="shared" si="7"/>
        <v>1462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7" customFormat="1" ht="14.4">
      <c r="A10" s="487" t="s">
        <v>87</v>
      </c>
      <c r="B10" s="743">
        <v>70</v>
      </c>
      <c r="C10" s="743">
        <v>487</v>
      </c>
      <c r="D10" s="743">
        <v>30</v>
      </c>
      <c r="E10" s="743">
        <v>2</v>
      </c>
      <c r="F10" s="743">
        <v>2</v>
      </c>
      <c r="G10" s="743">
        <v>539</v>
      </c>
      <c r="H10" s="743">
        <v>44</v>
      </c>
      <c r="I10" s="743">
        <v>4</v>
      </c>
      <c r="J10" s="743">
        <v>4</v>
      </c>
      <c r="K10" s="688">
        <f t="shared" si="8"/>
        <v>591</v>
      </c>
      <c r="L10" s="688">
        <f t="shared" si="9"/>
        <v>591</v>
      </c>
      <c r="M10" s="688">
        <f t="shared" si="10"/>
        <v>622</v>
      </c>
      <c r="N10" s="688">
        <f t="shared" si="11"/>
        <v>622</v>
      </c>
      <c r="O10" s="688">
        <f t="shared" si="12"/>
        <v>117</v>
      </c>
      <c r="P10" s="688">
        <f t="shared" si="13"/>
        <v>117</v>
      </c>
      <c r="Q10" s="688">
        <f t="shared" si="14"/>
        <v>1330</v>
      </c>
      <c r="R10" s="148"/>
      <c r="S10" s="146"/>
      <c r="T10" s="146"/>
      <c r="U10" s="6"/>
      <c r="V10" s="6">
        <f t="shared" si="0"/>
        <v>591</v>
      </c>
      <c r="W10" s="6">
        <f t="shared" si="1"/>
        <v>622</v>
      </c>
      <c r="X10" s="349">
        <f t="shared" si="2"/>
        <v>117</v>
      </c>
      <c r="Y10" s="349">
        <f t="shared" si="3"/>
        <v>1330</v>
      </c>
      <c r="Z10" s="6"/>
      <c r="AA10" s="6">
        <f t="shared" si="4"/>
        <v>591</v>
      </c>
      <c r="AB10" s="6">
        <f t="shared" si="5"/>
        <v>622</v>
      </c>
      <c r="AC10" s="6">
        <f t="shared" si="6"/>
        <v>117</v>
      </c>
      <c r="AD10" s="6">
        <f t="shared" si="7"/>
        <v>1330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7" customFormat="1" ht="14.4">
      <c r="A11" s="155" t="s">
        <v>86</v>
      </c>
      <c r="B11" s="743">
        <v>72</v>
      </c>
      <c r="C11" s="743">
        <v>438</v>
      </c>
      <c r="D11" s="743">
        <v>49</v>
      </c>
      <c r="E11" s="743">
        <v>1</v>
      </c>
      <c r="F11" s="743">
        <v>25</v>
      </c>
      <c r="G11" s="743">
        <v>508</v>
      </c>
      <c r="H11" s="743">
        <v>49</v>
      </c>
      <c r="I11" s="743">
        <v>21</v>
      </c>
      <c r="J11" s="743">
        <v>7</v>
      </c>
      <c r="K11" s="688">
        <f t="shared" si="8"/>
        <v>585</v>
      </c>
      <c r="L11" s="688">
        <f t="shared" si="9"/>
        <v>585</v>
      </c>
      <c r="M11" s="688">
        <f t="shared" si="10"/>
        <v>579</v>
      </c>
      <c r="N11" s="688">
        <f t="shared" si="11"/>
        <v>579</v>
      </c>
      <c r="O11" s="688">
        <f t="shared" si="12"/>
        <v>76</v>
      </c>
      <c r="P11" s="688">
        <f t="shared" si="13"/>
        <v>76</v>
      </c>
      <c r="Q11" s="688">
        <f t="shared" si="14"/>
        <v>1240</v>
      </c>
      <c r="R11" s="148"/>
      <c r="S11" s="146"/>
      <c r="T11" s="146"/>
      <c r="U11" s="6"/>
      <c r="V11" s="6">
        <f t="shared" si="0"/>
        <v>585</v>
      </c>
      <c r="W11" s="6">
        <f t="shared" si="1"/>
        <v>579</v>
      </c>
      <c r="X11" s="6">
        <f t="shared" si="2"/>
        <v>76</v>
      </c>
      <c r="Y11" s="6">
        <f t="shared" si="3"/>
        <v>1240</v>
      </c>
      <c r="Z11" s="6"/>
      <c r="AA11" s="6">
        <f t="shared" si="4"/>
        <v>585</v>
      </c>
      <c r="AB11" s="6">
        <f t="shared" si="5"/>
        <v>579</v>
      </c>
      <c r="AC11" s="6">
        <f t="shared" si="6"/>
        <v>76</v>
      </c>
      <c r="AD11" s="6">
        <f t="shared" si="7"/>
        <v>1240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7" customFormat="1" ht="14.4">
      <c r="A12" s="155" t="s">
        <v>194</v>
      </c>
      <c r="B12" s="743">
        <v>91</v>
      </c>
      <c r="C12" s="743">
        <v>581</v>
      </c>
      <c r="D12" s="743">
        <v>56</v>
      </c>
      <c r="E12" s="743">
        <v>1</v>
      </c>
      <c r="F12" s="743">
        <v>6</v>
      </c>
      <c r="G12" s="743">
        <v>678</v>
      </c>
      <c r="H12" s="743">
        <v>51</v>
      </c>
      <c r="I12" s="743">
        <v>6</v>
      </c>
      <c r="J12" s="743">
        <v>0</v>
      </c>
      <c r="K12" s="688">
        <f t="shared" si="8"/>
        <v>735</v>
      </c>
      <c r="L12" s="688">
        <f t="shared" si="9"/>
        <v>735</v>
      </c>
      <c r="M12" s="688">
        <f t="shared" si="10"/>
        <v>463</v>
      </c>
      <c r="N12" s="688">
        <f t="shared" si="11"/>
        <v>463</v>
      </c>
      <c r="O12" s="688">
        <f t="shared" si="12"/>
        <v>143</v>
      </c>
      <c r="P12" s="688">
        <f t="shared" si="13"/>
        <v>143</v>
      </c>
      <c r="Q12" s="688">
        <f t="shared" si="14"/>
        <v>1341</v>
      </c>
      <c r="R12" s="430"/>
      <c r="S12" s="146"/>
      <c r="T12" s="146"/>
      <c r="U12" s="6"/>
      <c r="V12" s="6">
        <f t="shared" si="0"/>
        <v>735</v>
      </c>
      <c r="W12" s="6">
        <f t="shared" si="1"/>
        <v>463</v>
      </c>
      <c r="X12" s="6">
        <f t="shared" si="2"/>
        <v>143</v>
      </c>
      <c r="Y12" s="6">
        <f t="shared" si="3"/>
        <v>1341</v>
      </c>
      <c r="Z12" s="6"/>
      <c r="AA12" s="6">
        <f t="shared" si="4"/>
        <v>735</v>
      </c>
      <c r="AB12" s="6">
        <f t="shared" si="5"/>
        <v>463</v>
      </c>
      <c r="AC12" s="6">
        <f t="shared" si="6"/>
        <v>143</v>
      </c>
      <c r="AD12" s="6">
        <f t="shared" si="7"/>
        <v>1341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" thickBot="1">
      <c r="A13" s="189" t="s">
        <v>84</v>
      </c>
      <c r="B13" s="796">
        <v>101</v>
      </c>
      <c r="C13" s="796">
        <v>708</v>
      </c>
      <c r="D13" s="796">
        <v>52</v>
      </c>
      <c r="E13" s="796">
        <v>2</v>
      </c>
      <c r="F13" s="796">
        <v>9</v>
      </c>
      <c r="G13" s="796">
        <v>787</v>
      </c>
      <c r="H13" s="796">
        <v>76</v>
      </c>
      <c r="I13" s="796">
        <v>6</v>
      </c>
      <c r="J13" s="796">
        <v>3</v>
      </c>
      <c r="K13" s="688">
        <f t="shared" si="8"/>
        <v>872</v>
      </c>
      <c r="L13" s="688">
        <f t="shared" si="9"/>
        <v>872</v>
      </c>
      <c r="M13" s="688">
        <f t="shared" si="10"/>
        <v>862</v>
      </c>
      <c r="N13" s="688">
        <f t="shared" si="11"/>
        <v>862</v>
      </c>
      <c r="O13" s="688">
        <f t="shared" si="12"/>
        <v>144</v>
      </c>
      <c r="P13" s="688">
        <f t="shared" si="13"/>
        <v>144</v>
      </c>
      <c r="Q13" s="688">
        <f t="shared" si="14"/>
        <v>1878</v>
      </c>
      <c r="R13" s="427"/>
      <c r="V13" s="6">
        <f t="shared" si="0"/>
        <v>872</v>
      </c>
      <c r="W13" s="6">
        <f t="shared" si="1"/>
        <v>862</v>
      </c>
      <c r="X13" s="6">
        <f t="shared" si="2"/>
        <v>144</v>
      </c>
      <c r="Y13" s="6">
        <f t="shared" si="3"/>
        <v>1878</v>
      </c>
      <c r="AA13" s="6">
        <f t="shared" si="4"/>
        <v>872</v>
      </c>
      <c r="AB13" s="6">
        <f t="shared" si="5"/>
        <v>862</v>
      </c>
      <c r="AC13" s="6">
        <f t="shared" si="6"/>
        <v>144</v>
      </c>
      <c r="AD13" s="6">
        <f t="shared" si="7"/>
        <v>1878</v>
      </c>
    </row>
    <row r="14" spans="1:46" ht="13.8" thickBot="1">
      <c r="A14" s="190" t="s">
        <v>1</v>
      </c>
      <c r="B14" s="741">
        <f t="shared" ref="B14:J14" si="15">SUM(B5:B13)</f>
        <v>733</v>
      </c>
      <c r="C14" s="741">
        <f t="shared" si="15"/>
        <v>4833</v>
      </c>
      <c r="D14" s="741">
        <f t="shared" si="15"/>
        <v>433</v>
      </c>
      <c r="E14" s="741">
        <f t="shared" si="15"/>
        <v>11</v>
      </c>
      <c r="F14" s="754">
        <f t="shared" si="15"/>
        <v>70</v>
      </c>
      <c r="G14" s="741">
        <f t="shared" si="15"/>
        <v>5422</v>
      </c>
      <c r="H14" s="741">
        <f t="shared" si="15"/>
        <v>562</v>
      </c>
      <c r="I14" s="741">
        <f t="shared" si="15"/>
        <v>66</v>
      </c>
      <c r="J14" s="754">
        <f t="shared" si="15"/>
        <v>30</v>
      </c>
      <c r="K14" s="688">
        <f t="shared" si="8"/>
        <v>6080</v>
      </c>
      <c r="L14" s="688">
        <f t="shared" si="9"/>
        <v>6080</v>
      </c>
      <c r="M14" s="688">
        <f t="shared" si="10"/>
        <v>5888</v>
      </c>
      <c r="N14" s="688">
        <f t="shared" si="11"/>
        <v>5888</v>
      </c>
      <c r="O14" s="688">
        <f t="shared" si="12"/>
        <v>1233</v>
      </c>
      <c r="P14" s="688">
        <f t="shared" si="13"/>
        <v>1233</v>
      </c>
      <c r="Q14" s="688">
        <f t="shared" si="14"/>
        <v>13201</v>
      </c>
      <c r="R14" s="427"/>
      <c r="Y14" s="6">
        <f>SUM(Y5:Y13)</f>
        <v>13201</v>
      </c>
      <c r="AD14" s="6">
        <f>SUM(AD5:AD13)</f>
        <v>13201</v>
      </c>
    </row>
    <row r="15" spans="1:46" ht="14.4">
      <c r="A15" s="187" t="s">
        <v>92</v>
      </c>
      <c r="B15" s="797">
        <v>53</v>
      </c>
      <c r="C15" s="742">
        <v>473</v>
      </c>
      <c r="D15" s="742">
        <v>67</v>
      </c>
      <c r="E15" s="742">
        <v>2</v>
      </c>
      <c r="F15" s="742">
        <v>0</v>
      </c>
      <c r="G15" s="797">
        <v>492</v>
      </c>
      <c r="H15" s="742">
        <v>95</v>
      </c>
      <c r="I15" s="742">
        <v>8</v>
      </c>
      <c r="J15" s="742">
        <v>0</v>
      </c>
    </row>
    <row r="16" spans="1:46" ht="14.4">
      <c r="A16" s="156" t="s">
        <v>91</v>
      </c>
      <c r="B16" s="798">
        <v>215</v>
      </c>
      <c r="C16" s="743">
        <v>652</v>
      </c>
      <c r="D16" s="743">
        <v>124</v>
      </c>
      <c r="E16" s="743">
        <v>0</v>
      </c>
      <c r="F16" s="743">
        <v>3</v>
      </c>
      <c r="G16" s="798">
        <v>972</v>
      </c>
      <c r="H16" s="743">
        <v>16</v>
      </c>
      <c r="I16" s="743">
        <v>3</v>
      </c>
      <c r="J16" s="743">
        <v>3</v>
      </c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</row>
    <row r="17" spans="1:28" ht="14.4">
      <c r="A17" s="156" t="s">
        <v>90</v>
      </c>
      <c r="B17" s="799">
        <v>20</v>
      </c>
      <c r="C17" s="744">
        <v>274</v>
      </c>
      <c r="D17" s="744">
        <v>42</v>
      </c>
      <c r="E17" s="744">
        <v>1</v>
      </c>
      <c r="F17" s="744">
        <v>3</v>
      </c>
      <c r="G17" s="799">
        <v>292</v>
      </c>
      <c r="H17" s="744">
        <v>42</v>
      </c>
      <c r="I17" s="744">
        <v>5</v>
      </c>
      <c r="J17" s="744">
        <v>1</v>
      </c>
      <c r="Q17" s="222"/>
      <c r="R17" s="382"/>
      <c r="S17" s="382"/>
      <c r="T17" s="382"/>
      <c r="U17" s="382"/>
      <c r="V17" s="383"/>
      <c r="W17" s="383"/>
      <c r="X17" s="383"/>
      <c r="Y17" s="383"/>
      <c r="Z17" s="383"/>
      <c r="AA17" s="383"/>
      <c r="AB17" s="381"/>
    </row>
    <row r="18" spans="1:28" ht="14.4">
      <c r="A18" s="155" t="s">
        <v>89</v>
      </c>
      <c r="B18" s="802">
        <v>78</v>
      </c>
      <c r="C18" s="795">
        <v>671</v>
      </c>
      <c r="D18" s="795">
        <v>69</v>
      </c>
      <c r="E18" s="795">
        <v>2</v>
      </c>
      <c r="F18" s="795">
        <v>1</v>
      </c>
      <c r="G18" s="802">
        <v>420</v>
      </c>
      <c r="H18" s="747">
        <v>290</v>
      </c>
      <c r="I18" s="747">
        <v>107</v>
      </c>
      <c r="J18" s="747">
        <v>4</v>
      </c>
      <c r="Q18" s="222"/>
      <c r="R18" s="384"/>
      <c r="S18" s="382"/>
      <c r="T18" s="382"/>
      <c r="U18" s="382"/>
      <c r="V18" s="383"/>
      <c r="W18" s="383"/>
      <c r="X18" s="383"/>
      <c r="Y18" s="383"/>
      <c r="Z18" s="383"/>
      <c r="AA18" s="383"/>
      <c r="AB18" s="381"/>
    </row>
    <row r="19" spans="1:28" ht="14.4">
      <c r="A19" s="156" t="s">
        <v>88</v>
      </c>
      <c r="B19" s="798">
        <v>52</v>
      </c>
      <c r="C19" s="743">
        <v>496</v>
      </c>
      <c r="D19" s="743">
        <v>57</v>
      </c>
      <c r="E19" s="755">
        <v>0</v>
      </c>
      <c r="F19" s="745">
        <v>7</v>
      </c>
      <c r="G19" s="798">
        <v>534</v>
      </c>
      <c r="H19" s="743">
        <v>71</v>
      </c>
      <c r="I19" s="755">
        <v>5</v>
      </c>
      <c r="J19" s="743">
        <v>2</v>
      </c>
      <c r="Q19" s="225"/>
      <c r="R19" s="385"/>
      <c r="S19" s="386"/>
      <c r="T19" s="386"/>
      <c r="U19" s="386"/>
      <c r="V19" s="386"/>
      <c r="W19" s="386"/>
      <c r="X19" s="386"/>
      <c r="Y19" s="386"/>
      <c r="Z19" s="386"/>
      <c r="AA19" s="386"/>
      <c r="AB19" s="381"/>
    </row>
    <row r="20" spans="1:28" ht="14.4">
      <c r="A20" s="188" t="s">
        <v>87</v>
      </c>
      <c r="B20" s="798">
        <v>33</v>
      </c>
      <c r="C20" s="743">
        <v>523</v>
      </c>
      <c r="D20" s="743">
        <v>60</v>
      </c>
      <c r="E20" s="743">
        <v>1</v>
      </c>
      <c r="F20" s="743">
        <v>5</v>
      </c>
      <c r="G20" s="798">
        <v>541</v>
      </c>
      <c r="H20" s="743">
        <v>71</v>
      </c>
      <c r="I20" s="743">
        <v>8</v>
      </c>
      <c r="J20" s="743">
        <v>2</v>
      </c>
      <c r="Q20" s="226"/>
      <c r="R20" s="387"/>
      <c r="S20" s="424"/>
      <c r="T20" s="424"/>
      <c r="U20" s="388"/>
      <c r="V20" s="388"/>
      <c r="W20" s="424"/>
      <c r="X20" s="424"/>
      <c r="Y20" s="424"/>
      <c r="Z20" s="388"/>
      <c r="AA20" s="388"/>
      <c r="AB20" s="381"/>
    </row>
    <row r="21" spans="1:28" ht="14.4">
      <c r="A21" s="155" t="s">
        <v>86</v>
      </c>
      <c r="B21" s="800">
        <v>72</v>
      </c>
      <c r="C21" s="745">
        <v>441</v>
      </c>
      <c r="D21" s="745">
        <v>60</v>
      </c>
      <c r="E21" s="745">
        <v>1</v>
      </c>
      <c r="F21" s="745">
        <v>5</v>
      </c>
      <c r="G21" s="800">
        <v>514</v>
      </c>
      <c r="H21" s="745">
        <v>47</v>
      </c>
      <c r="I21" s="745">
        <v>17</v>
      </c>
      <c r="J21" s="745">
        <v>1</v>
      </c>
      <c r="Q21" s="222"/>
      <c r="R21" s="389"/>
      <c r="S21" s="390"/>
      <c r="T21" s="383"/>
      <c r="U21" s="383"/>
      <c r="V21" s="383"/>
      <c r="W21" s="383"/>
      <c r="X21" s="390"/>
      <c r="Y21" s="383"/>
      <c r="Z21" s="383"/>
      <c r="AA21" s="390"/>
      <c r="AB21" s="381"/>
    </row>
    <row r="22" spans="1:28" ht="14.4">
      <c r="A22" s="155" t="s">
        <v>194</v>
      </c>
      <c r="B22" s="800">
        <v>37</v>
      </c>
      <c r="C22" s="745">
        <v>380</v>
      </c>
      <c r="D22" s="745">
        <v>40</v>
      </c>
      <c r="E22" s="745">
        <v>3</v>
      </c>
      <c r="F22" s="745">
        <v>3</v>
      </c>
      <c r="G22" s="800">
        <v>417</v>
      </c>
      <c r="H22" s="745">
        <v>40</v>
      </c>
      <c r="I22" s="745">
        <v>3</v>
      </c>
      <c r="J22" s="745">
        <v>3</v>
      </c>
      <c r="Q22" s="222"/>
      <c r="R22" s="389"/>
      <c r="S22" s="390"/>
      <c r="T22" s="383"/>
      <c r="U22" s="383"/>
      <c r="V22" s="383"/>
      <c r="W22" s="383"/>
      <c r="X22" s="390"/>
      <c r="Y22" s="383"/>
      <c r="Z22" s="383"/>
      <c r="AA22" s="390"/>
      <c r="AB22" s="381"/>
    </row>
    <row r="23" spans="1:28" ht="15" thickBot="1">
      <c r="A23" s="189" t="s">
        <v>84</v>
      </c>
      <c r="B23" s="801">
        <v>47</v>
      </c>
      <c r="C23" s="796">
        <v>706</v>
      </c>
      <c r="D23" s="796">
        <v>107</v>
      </c>
      <c r="E23" s="796">
        <v>0</v>
      </c>
      <c r="F23" s="796">
        <v>2</v>
      </c>
      <c r="G23" s="801">
        <v>724</v>
      </c>
      <c r="H23" s="796">
        <v>128</v>
      </c>
      <c r="I23" s="796">
        <v>8</v>
      </c>
      <c r="J23" s="796">
        <v>2</v>
      </c>
      <c r="Q23" s="222"/>
      <c r="R23" s="384"/>
      <c r="S23" s="382"/>
      <c r="T23" s="382"/>
      <c r="U23" s="382"/>
      <c r="V23" s="383"/>
      <c r="W23" s="383"/>
      <c r="X23" s="383"/>
      <c r="Y23" s="383"/>
      <c r="Z23" s="383"/>
      <c r="AA23" s="383"/>
      <c r="AB23" s="381"/>
    </row>
    <row r="24" spans="1:28" ht="13.8" thickBot="1">
      <c r="A24" s="757" t="s">
        <v>20</v>
      </c>
      <c r="B24" s="758">
        <f t="shared" ref="B24:J24" si="16">SUM(B15:B23)</f>
        <v>607</v>
      </c>
      <c r="C24" s="758">
        <f t="shared" si="16"/>
        <v>4616</v>
      </c>
      <c r="D24" s="758">
        <f t="shared" si="16"/>
        <v>626</v>
      </c>
      <c r="E24" s="758">
        <f t="shared" si="16"/>
        <v>10</v>
      </c>
      <c r="F24" s="759">
        <f t="shared" si="16"/>
        <v>29</v>
      </c>
      <c r="G24" s="758">
        <f t="shared" si="16"/>
        <v>4906</v>
      </c>
      <c r="H24" s="758">
        <f t="shared" si="16"/>
        <v>800</v>
      </c>
      <c r="I24" s="758">
        <f t="shared" si="16"/>
        <v>164</v>
      </c>
      <c r="J24" s="759">
        <f t="shared" si="16"/>
        <v>18</v>
      </c>
      <c r="Q24" s="247"/>
      <c r="R24" s="389"/>
      <c r="S24" s="383"/>
      <c r="T24" s="383"/>
      <c r="U24" s="383"/>
      <c r="V24" s="391"/>
      <c r="W24" s="391"/>
      <c r="X24" s="391"/>
      <c r="Y24" s="391"/>
      <c r="Z24" s="383"/>
      <c r="AA24" s="383"/>
      <c r="AB24" s="381"/>
    </row>
    <row r="25" spans="1:28" ht="14.4">
      <c r="A25" s="187" t="s">
        <v>92</v>
      </c>
      <c r="B25" s="803">
        <v>20</v>
      </c>
      <c r="C25" s="807">
        <v>145</v>
      </c>
      <c r="D25" s="807">
        <v>15</v>
      </c>
      <c r="E25" s="807">
        <v>2</v>
      </c>
      <c r="F25" s="807">
        <v>1</v>
      </c>
      <c r="G25" s="807">
        <v>163</v>
      </c>
      <c r="H25" s="807">
        <v>15</v>
      </c>
      <c r="I25" s="807">
        <v>4</v>
      </c>
      <c r="J25" s="756">
        <v>1</v>
      </c>
      <c r="Q25" s="222"/>
      <c r="R25" s="384"/>
      <c r="S25" s="382"/>
      <c r="T25" s="382"/>
      <c r="U25" s="382"/>
      <c r="V25" s="383"/>
      <c r="W25" s="383"/>
      <c r="X25" s="383"/>
      <c r="Y25" s="383"/>
      <c r="Z25" s="383"/>
      <c r="AA25" s="383"/>
      <c r="AB25" s="381"/>
    </row>
    <row r="26" spans="1:28" ht="14.4">
      <c r="A26" s="156" t="s">
        <v>91</v>
      </c>
      <c r="B26" s="804">
        <v>7</v>
      </c>
      <c r="C26" s="746">
        <v>226</v>
      </c>
      <c r="D26" s="746">
        <v>42</v>
      </c>
      <c r="E26" s="746">
        <v>1</v>
      </c>
      <c r="F26" s="746">
        <v>4</v>
      </c>
      <c r="G26" s="746">
        <v>270</v>
      </c>
      <c r="H26" s="746">
        <v>8</v>
      </c>
      <c r="I26" s="746">
        <v>1</v>
      </c>
      <c r="J26" s="751">
        <v>1</v>
      </c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</row>
    <row r="27" spans="1:28" ht="14.4">
      <c r="A27" s="156" t="s">
        <v>90</v>
      </c>
      <c r="B27" s="805">
        <v>3</v>
      </c>
      <c r="C27" s="747">
        <v>45</v>
      </c>
      <c r="D27" s="747">
        <v>8</v>
      </c>
      <c r="E27" s="747">
        <v>0</v>
      </c>
      <c r="F27" s="747">
        <v>0</v>
      </c>
      <c r="G27" s="744">
        <v>48</v>
      </c>
      <c r="H27" s="744">
        <v>5</v>
      </c>
      <c r="I27" s="744">
        <v>3</v>
      </c>
      <c r="J27" s="750">
        <v>0</v>
      </c>
      <c r="R27" s="381"/>
      <c r="S27" s="381"/>
      <c r="T27" s="381"/>
      <c r="U27" s="381"/>
      <c r="V27" s="381"/>
      <c r="W27" s="794"/>
      <c r="X27" s="381"/>
      <c r="Y27" s="381"/>
      <c r="Z27" s="381"/>
      <c r="AA27" s="381"/>
      <c r="AB27" s="381"/>
    </row>
    <row r="28" spans="1:28" ht="14.4">
      <c r="A28" s="155" t="s">
        <v>89</v>
      </c>
      <c r="B28" s="802">
        <v>11</v>
      </c>
      <c r="C28" s="795">
        <v>118</v>
      </c>
      <c r="D28" s="795">
        <v>20</v>
      </c>
      <c r="E28" s="795">
        <v>0</v>
      </c>
      <c r="F28" s="795">
        <v>2</v>
      </c>
      <c r="G28" s="795">
        <v>101</v>
      </c>
      <c r="H28" s="747">
        <v>30</v>
      </c>
      <c r="I28" s="747">
        <v>18</v>
      </c>
      <c r="J28" s="752">
        <v>2</v>
      </c>
      <c r="W28" s="794"/>
    </row>
    <row r="29" spans="1:28" ht="14.4">
      <c r="A29" s="156" t="s">
        <v>88</v>
      </c>
      <c r="B29" s="798">
        <v>7</v>
      </c>
      <c r="C29" s="743">
        <v>75</v>
      </c>
      <c r="D29" s="743">
        <v>1</v>
      </c>
      <c r="E29" s="755">
        <v>0</v>
      </c>
      <c r="F29" s="745">
        <v>0</v>
      </c>
      <c r="G29" s="743">
        <v>76</v>
      </c>
      <c r="H29" s="743">
        <v>7</v>
      </c>
      <c r="I29" s="755">
        <v>0</v>
      </c>
      <c r="J29" s="749">
        <v>0</v>
      </c>
      <c r="W29" s="794"/>
    </row>
    <row r="30" spans="1:28" ht="14.4">
      <c r="A30" s="188" t="s">
        <v>87</v>
      </c>
      <c r="B30" s="804">
        <v>5</v>
      </c>
      <c r="C30" s="746">
        <v>94</v>
      </c>
      <c r="D30" s="746">
        <v>17</v>
      </c>
      <c r="E30" s="746">
        <v>0</v>
      </c>
      <c r="F30" s="746">
        <v>1</v>
      </c>
      <c r="G30" s="746">
        <v>99</v>
      </c>
      <c r="H30" s="746">
        <v>17</v>
      </c>
      <c r="I30" s="746">
        <v>1</v>
      </c>
      <c r="J30" s="751">
        <v>0</v>
      </c>
      <c r="W30" s="794"/>
    </row>
    <row r="31" spans="1:28" ht="14.4">
      <c r="A31" s="155" t="s">
        <v>86</v>
      </c>
      <c r="B31" s="798">
        <v>14</v>
      </c>
      <c r="C31" s="743">
        <v>42</v>
      </c>
      <c r="D31" s="743">
        <v>17</v>
      </c>
      <c r="E31" s="743">
        <v>1</v>
      </c>
      <c r="F31" s="743">
        <v>2</v>
      </c>
      <c r="G31" s="743">
        <v>53</v>
      </c>
      <c r="H31" s="743">
        <v>16</v>
      </c>
      <c r="I31" s="743">
        <v>6</v>
      </c>
      <c r="J31" s="749">
        <v>1</v>
      </c>
      <c r="W31" s="794"/>
    </row>
    <row r="32" spans="1:28" ht="14.4">
      <c r="A32" s="155" t="s">
        <v>194</v>
      </c>
      <c r="B32" s="798">
        <v>10</v>
      </c>
      <c r="C32" s="743">
        <v>109</v>
      </c>
      <c r="D32" s="743">
        <v>24</v>
      </c>
      <c r="E32" s="743">
        <v>0</v>
      </c>
      <c r="F32" s="743">
        <v>0</v>
      </c>
      <c r="G32" s="743">
        <v>119</v>
      </c>
      <c r="H32" s="743">
        <v>24</v>
      </c>
      <c r="I32" s="743">
        <v>0</v>
      </c>
      <c r="J32" s="749">
        <v>0</v>
      </c>
      <c r="W32" s="794"/>
    </row>
    <row r="33" spans="1:23" ht="15" thickBot="1">
      <c r="A33" s="189" t="s">
        <v>84</v>
      </c>
      <c r="B33" s="806">
        <v>17</v>
      </c>
      <c r="C33" s="748">
        <v>101</v>
      </c>
      <c r="D33" s="748">
        <v>25</v>
      </c>
      <c r="E33" s="748">
        <v>1</v>
      </c>
      <c r="F33" s="748">
        <v>0</v>
      </c>
      <c r="G33" s="748">
        <v>120</v>
      </c>
      <c r="H33" s="748">
        <v>16</v>
      </c>
      <c r="I33" s="748">
        <v>8</v>
      </c>
      <c r="J33" s="753">
        <v>0</v>
      </c>
      <c r="W33" s="794"/>
    </row>
    <row r="34" spans="1:23" ht="13.8" thickBot="1">
      <c r="A34" s="190" t="s">
        <v>3</v>
      </c>
      <c r="B34" s="192">
        <f t="shared" ref="B34:G34" si="17">SUM(B25:B33)</f>
        <v>94</v>
      </c>
      <c r="C34" s="741">
        <f t="shared" ref="C34" si="18">SUM(C25:C33)</f>
        <v>955</v>
      </c>
      <c r="D34" s="741">
        <f t="shared" ref="D34" si="19">SUM(D25:D33)</f>
        <v>169</v>
      </c>
      <c r="E34" s="741">
        <f t="shared" ref="E34" si="20">SUM(E25:E33)</f>
        <v>5</v>
      </c>
      <c r="F34" s="754">
        <f t="shared" ref="F34" si="21">SUM(F25:F33)</f>
        <v>10</v>
      </c>
      <c r="G34" s="191">
        <f t="shared" si="17"/>
        <v>1049</v>
      </c>
      <c r="H34" s="191">
        <f t="shared" ref="H34" si="22">SUM(H25:H33)</f>
        <v>138</v>
      </c>
      <c r="I34" s="191">
        <f t="shared" ref="I34" si="23">SUM(I25:I33)</f>
        <v>41</v>
      </c>
      <c r="J34" s="191">
        <f t="shared" ref="J34" si="24">SUM(J25:J33)</f>
        <v>5</v>
      </c>
      <c r="W34" s="794"/>
    </row>
    <row r="35" spans="1:23" ht="13.2">
      <c r="B35" s="154"/>
      <c r="C35" s="154"/>
      <c r="D35" s="154"/>
      <c r="E35" s="154"/>
      <c r="F35" s="154"/>
      <c r="G35" s="154"/>
      <c r="H35" s="154"/>
      <c r="I35" s="154"/>
      <c r="J35" s="154"/>
      <c r="W35" s="794"/>
    </row>
    <row r="36" spans="1:23" ht="12" customHeight="1">
      <c r="A36" s="904"/>
      <c r="B36" s="905" t="s">
        <v>188</v>
      </c>
      <c r="C36" s="905"/>
      <c r="D36" s="905"/>
      <c r="E36" s="905"/>
      <c r="F36" s="905"/>
      <c r="G36" s="905" t="s">
        <v>48</v>
      </c>
      <c r="H36" s="905"/>
      <c r="I36" s="905"/>
      <c r="J36" s="905"/>
      <c r="U36" s="793"/>
    </row>
    <row r="37" spans="1:23">
      <c r="A37" s="904"/>
      <c r="B37" s="425" t="s">
        <v>16</v>
      </c>
      <c r="C37" s="425" t="s">
        <v>17</v>
      </c>
      <c r="D37" s="425" t="s">
        <v>38</v>
      </c>
      <c r="E37" s="425" t="s">
        <v>45</v>
      </c>
      <c r="F37" s="425" t="s">
        <v>39</v>
      </c>
      <c r="G37" s="425" t="s">
        <v>18</v>
      </c>
      <c r="H37" s="425" t="s">
        <v>19</v>
      </c>
      <c r="I37" s="425" t="s">
        <v>46</v>
      </c>
      <c r="J37" s="425" t="s">
        <v>47</v>
      </c>
      <c r="U37" s="793"/>
    </row>
    <row r="38" spans="1:23" ht="13.2">
      <c r="A38" s="152" t="s">
        <v>1</v>
      </c>
      <c r="B38" s="151">
        <f t="shared" ref="B38:J38" si="25">B14</f>
        <v>733</v>
      </c>
      <c r="C38" s="151">
        <f t="shared" si="25"/>
        <v>4833</v>
      </c>
      <c r="D38" s="151">
        <f t="shared" si="25"/>
        <v>433</v>
      </c>
      <c r="E38" s="151">
        <f t="shared" si="25"/>
        <v>11</v>
      </c>
      <c r="F38" s="151">
        <f t="shared" si="25"/>
        <v>70</v>
      </c>
      <c r="G38" s="151">
        <f t="shared" si="25"/>
        <v>5422</v>
      </c>
      <c r="H38" s="151">
        <f t="shared" si="25"/>
        <v>562</v>
      </c>
      <c r="I38" s="151">
        <f t="shared" si="25"/>
        <v>66</v>
      </c>
      <c r="J38" s="151">
        <f t="shared" si="25"/>
        <v>30</v>
      </c>
      <c r="U38" s="793"/>
    </row>
    <row r="39" spans="1:23" ht="13.2">
      <c r="A39" s="153" t="s">
        <v>20</v>
      </c>
      <c r="B39" s="151">
        <f t="shared" ref="B39:J39" si="26">B24</f>
        <v>607</v>
      </c>
      <c r="C39" s="151">
        <f t="shared" si="26"/>
        <v>4616</v>
      </c>
      <c r="D39" s="151">
        <f t="shared" si="26"/>
        <v>626</v>
      </c>
      <c r="E39" s="151">
        <f t="shared" si="26"/>
        <v>10</v>
      </c>
      <c r="F39" s="151">
        <f t="shared" si="26"/>
        <v>29</v>
      </c>
      <c r="G39" s="151">
        <f t="shared" si="26"/>
        <v>4906</v>
      </c>
      <c r="H39" s="151">
        <f t="shared" si="26"/>
        <v>800</v>
      </c>
      <c r="I39" s="151">
        <f t="shared" si="26"/>
        <v>164</v>
      </c>
      <c r="J39" s="151">
        <f t="shared" si="26"/>
        <v>18</v>
      </c>
      <c r="U39" s="793"/>
    </row>
    <row r="40" spans="1:23" ht="13.2">
      <c r="A40" s="152" t="s">
        <v>3</v>
      </c>
      <c r="B40" s="151">
        <f t="shared" ref="B40:J40" si="27">B34</f>
        <v>94</v>
      </c>
      <c r="C40" s="151">
        <f t="shared" si="27"/>
        <v>955</v>
      </c>
      <c r="D40" s="151">
        <f t="shared" si="27"/>
        <v>169</v>
      </c>
      <c r="E40" s="151">
        <f t="shared" si="27"/>
        <v>5</v>
      </c>
      <c r="F40" s="151">
        <f t="shared" si="27"/>
        <v>10</v>
      </c>
      <c r="G40" s="151">
        <f t="shared" si="27"/>
        <v>1049</v>
      </c>
      <c r="H40" s="151">
        <f t="shared" si="27"/>
        <v>138</v>
      </c>
      <c r="I40" s="151">
        <f t="shared" si="27"/>
        <v>41</v>
      </c>
      <c r="J40" s="151">
        <f t="shared" si="27"/>
        <v>5</v>
      </c>
      <c r="U40" s="793"/>
    </row>
    <row r="41" spans="1:23" ht="13.2">
      <c r="A41" s="150" t="s">
        <v>4</v>
      </c>
      <c r="B41" s="149">
        <f t="shared" ref="B41:J41" si="28">SUM(B38:B40)</f>
        <v>1434</v>
      </c>
      <c r="C41" s="149">
        <f t="shared" si="28"/>
        <v>10404</v>
      </c>
      <c r="D41" s="149">
        <f t="shared" si="28"/>
        <v>1228</v>
      </c>
      <c r="E41" s="149">
        <f t="shared" si="28"/>
        <v>26</v>
      </c>
      <c r="F41" s="149">
        <f t="shared" si="28"/>
        <v>109</v>
      </c>
      <c r="G41" s="149">
        <f t="shared" si="28"/>
        <v>11377</v>
      </c>
      <c r="H41" s="149">
        <f t="shared" si="28"/>
        <v>1500</v>
      </c>
      <c r="I41" s="149">
        <f t="shared" si="28"/>
        <v>271</v>
      </c>
      <c r="J41" s="149">
        <f t="shared" si="28"/>
        <v>53</v>
      </c>
      <c r="U41" s="793"/>
    </row>
    <row r="42" spans="1:23">
      <c r="C42" s="6">
        <f>B41+C41+D41+E41+F41</f>
        <v>13201</v>
      </c>
      <c r="H42" s="6">
        <f>G41+H41+I41+J41</f>
        <v>13201</v>
      </c>
      <c r="U42" s="793"/>
    </row>
    <row r="43" spans="1:23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U43" s="793"/>
    </row>
    <row r="44" spans="1:23">
      <c r="A44" s="148"/>
      <c r="B44" s="148"/>
      <c r="C44" s="148">
        <v>13201</v>
      </c>
      <c r="D44" s="148"/>
      <c r="E44" s="148"/>
      <c r="F44" s="148"/>
      <c r="G44" s="148"/>
      <c r="H44" s="148"/>
      <c r="I44" s="148">
        <v>13201</v>
      </c>
      <c r="J44" s="147"/>
      <c r="U44" s="793"/>
    </row>
    <row r="45" spans="1:23">
      <c r="A45" s="794">
        <v>1278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23">
      <c r="A46" s="794">
        <v>2178</v>
      </c>
    </row>
    <row r="47" spans="1:23">
      <c r="A47" s="794">
        <v>743</v>
      </c>
      <c r="B47" s="6">
        <f>SUM(B41:C41)</f>
        <v>11838</v>
      </c>
      <c r="C47" s="145">
        <f>B47*100/C44</f>
        <v>89.675024619347013</v>
      </c>
    </row>
    <row r="48" spans="1:23">
      <c r="A48" s="794">
        <v>1751</v>
      </c>
      <c r="F48" s="425">
        <v>1</v>
      </c>
      <c r="G48" s="144">
        <f>B41*100/C44</f>
        <v>10.862813423225512</v>
      </c>
    </row>
    <row r="49" spans="1:7">
      <c r="A49" s="794">
        <v>1462</v>
      </c>
      <c r="F49" s="425">
        <v>2</v>
      </c>
      <c r="G49" s="144">
        <f>C41*100/C44</f>
        <v>78.81221119612151</v>
      </c>
    </row>
    <row r="50" spans="1:7">
      <c r="A50" s="794">
        <v>1330</v>
      </c>
      <c r="F50" s="425">
        <v>3</v>
      </c>
      <c r="G50" s="144">
        <f>D41*100/C44</f>
        <v>9.3023255813953494</v>
      </c>
    </row>
    <row r="51" spans="1:7">
      <c r="A51" s="794">
        <v>1240</v>
      </c>
      <c r="F51" s="425">
        <v>4</v>
      </c>
      <c r="G51" s="144">
        <f>E41*100/C44</f>
        <v>0.19695477615332171</v>
      </c>
    </row>
    <row r="52" spans="1:7">
      <c r="A52" s="794">
        <v>1341</v>
      </c>
      <c r="F52" s="425">
        <v>5</v>
      </c>
      <c r="G52" s="144">
        <f>F41*100/C44</f>
        <v>0.82569502310431031</v>
      </c>
    </row>
    <row r="53" spans="1:7">
      <c r="A53" s="794">
        <v>1878</v>
      </c>
      <c r="F53" s="193"/>
    </row>
    <row r="54" spans="1:7">
      <c r="A54" s="6" t="s">
        <v>92</v>
      </c>
      <c r="B54" s="6">
        <f t="shared" ref="B54:B62" si="29">B5+C5+B15+C15+B25+C25</f>
        <v>1180</v>
      </c>
      <c r="C54" s="143">
        <f t="shared" ref="C54:C62" si="30">B54*100/A45</f>
        <v>92.331768388106411</v>
      </c>
    </row>
    <row r="55" spans="1:7">
      <c r="A55" s="6" t="s">
        <v>91</v>
      </c>
      <c r="B55" s="6">
        <f t="shared" si="29"/>
        <v>1913</v>
      </c>
      <c r="C55" s="143">
        <f t="shared" si="30"/>
        <v>87.832874196510559</v>
      </c>
    </row>
    <row r="56" spans="1:7">
      <c r="A56" s="6" t="s">
        <v>90</v>
      </c>
      <c r="B56" s="6">
        <f t="shared" si="29"/>
        <v>662</v>
      </c>
      <c r="C56" s="143">
        <f t="shared" si="30"/>
        <v>89.098250336473754</v>
      </c>
    </row>
    <row r="57" spans="1:7">
      <c r="A57" s="6" t="s">
        <v>89</v>
      </c>
      <c r="B57" s="6">
        <f t="shared" si="29"/>
        <v>1583</v>
      </c>
      <c r="C57" s="143">
        <f t="shared" si="30"/>
        <v>90.405482581382074</v>
      </c>
    </row>
    <row r="58" spans="1:7">
      <c r="A58" s="6" t="s">
        <v>88</v>
      </c>
      <c r="B58" s="6">
        <f t="shared" si="29"/>
        <v>1321</v>
      </c>
      <c r="C58" s="143">
        <f t="shared" si="30"/>
        <v>90.355677154582764</v>
      </c>
    </row>
    <row r="59" spans="1:7">
      <c r="A59" s="6" t="s">
        <v>87</v>
      </c>
      <c r="B59" s="6">
        <f t="shared" si="29"/>
        <v>1212</v>
      </c>
      <c r="C59" s="143">
        <f t="shared" si="30"/>
        <v>91.127819548872182</v>
      </c>
    </row>
    <row r="60" spans="1:7">
      <c r="A60" s="6" t="s">
        <v>86</v>
      </c>
      <c r="B60" s="6">
        <f t="shared" si="29"/>
        <v>1079</v>
      </c>
      <c r="C60" s="143">
        <f t="shared" si="30"/>
        <v>87.016129032258064</v>
      </c>
    </row>
    <row r="61" spans="1:7">
      <c r="A61" s="6" t="s">
        <v>97</v>
      </c>
      <c r="B61" s="6">
        <f t="shared" si="29"/>
        <v>1208</v>
      </c>
      <c r="C61" s="143">
        <f t="shared" si="30"/>
        <v>90.082028337061899</v>
      </c>
    </row>
    <row r="62" spans="1:7">
      <c r="A62" s="6" t="s">
        <v>84</v>
      </c>
      <c r="B62" s="6">
        <f t="shared" si="29"/>
        <v>1680</v>
      </c>
      <c r="C62" s="143">
        <f t="shared" si="30"/>
        <v>89.456869009584665</v>
      </c>
    </row>
    <row r="63" spans="1:7">
      <c r="B63" s="6">
        <f>SUM(B54:B62)</f>
        <v>11838</v>
      </c>
      <c r="C63" s="792"/>
    </row>
  </sheetData>
  <mergeCells count="10">
    <mergeCell ref="A36:A37"/>
    <mergeCell ref="B36:F36"/>
    <mergeCell ref="G36:J36"/>
    <mergeCell ref="K4:L4"/>
    <mergeCell ref="M4:N4"/>
    <mergeCell ref="O4:P4"/>
    <mergeCell ref="A1:J1"/>
    <mergeCell ref="A3:A4"/>
    <mergeCell ref="B3:F3"/>
    <mergeCell ref="G3:J3"/>
  </mergeCells>
  <pageMargins left="0.7" right="0.7" top="0.75" bottom="0.75" header="0.3" footer="0.3"/>
  <pageSetup paperSize="9" scale="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F40"/>
  <sheetViews>
    <sheetView topLeftCell="A11" zoomScaleSheetLayoutView="100" workbookViewId="0">
      <selection sqref="A1:F12"/>
    </sheetView>
  </sheetViews>
  <sheetFormatPr defaultRowHeight="14.4"/>
  <cols>
    <col min="1" max="1" width="4.5546875" customWidth="1"/>
    <col min="2" max="2" width="34.44140625" bestFit="1" customWidth="1"/>
    <col min="4" max="4" width="21.88671875" customWidth="1"/>
    <col min="5" max="5" width="17.6640625" customWidth="1"/>
  </cols>
  <sheetData>
    <row r="1" spans="1:6" ht="48.75" customHeight="1">
      <c r="A1" s="907" t="s">
        <v>195</v>
      </c>
      <c r="B1" s="907"/>
      <c r="C1" s="907"/>
      <c r="D1" s="907"/>
      <c r="E1" s="907"/>
    </row>
    <row r="3" spans="1:6" ht="27.6">
      <c r="A3" s="199" t="s">
        <v>21</v>
      </c>
      <c r="B3" s="199" t="s">
        <v>22</v>
      </c>
      <c r="C3" s="199" t="s">
        <v>23</v>
      </c>
      <c r="D3" s="199" t="s">
        <v>24</v>
      </c>
      <c r="E3" s="199" t="s">
        <v>25</v>
      </c>
      <c r="F3" s="352" t="s">
        <v>142</v>
      </c>
    </row>
    <row r="4" spans="1:6" ht="41.4">
      <c r="A4" s="199">
        <v>1</v>
      </c>
      <c r="B4" s="199" t="s">
        <v>402</v>
      </c>
      <c r="C4" s="199">
        <v>9</v>
      </c>
      <c r="D4" s="199" t="s">
        <v>403</v>
      </c>
      <c r="E4" s="199" t="s">
        <v>404</v>
      </c>
      <c r="F4" s="545" t="s">
        <v>106</v>
      </c>
    </row>
    <row r="5" spans="1:6" ht="41.4">
      <c r="A5" s="199">
        <v>2</v>
      </c>
      <c r="B5" s="199" t="s">
        <v>425</v>
      </c>
      <c r="C5" s="199">
        <v>9</v>
      </c>
      <c r="D5" s="199" t="s">
        <v>426</v>
      </c>
      <c r="E5" s="199" t="s">
        <v>427</v>
      </c>
      <c r="F5" s="200" t="s">
        <v>90</v>
      </c>
    </row>
    <row r="6" spans="1:6" ht="27.6">
      <c r="A6" s="199">
        <v>3</v>
      </c>
      <c r="B6" s="199" t="s">
        <v>581</v>
      </c>
      <c r="C6" s="199" t="s">
        <v>476</v>
      </c>
      <c r="D6" s="199" t="s">
        <v>282</v>
      </c>
      <c r="E6" s="199" t="s">
        <v>582</v>
      </c>
      <c r="F6" s="159" t="s">
        <v>105</v>
      </c>
    </row>
    <row r="7" spans="1:6" ht="55.2">
      <c r="A7" s="199">
        <v>4</v>
      </c>
      <c r="B7" s="199" t="s">
        <v>583</v>
      </c>
      <c r="C7" s="199" t="s">
        <v>537</v>
      </c>
      <c r="D7" s="199" t="s">
        <v>282</v>
      </c>
      <c r="E7" s="199" t="s">
        <v>584</v>
      </c>
      <c r="F7" s="159" t="s">
        <v>105</v>
      </c>
    </row>
    <row r="8" spans="1:6" ht="55.2">
      <c r="A8" s="199">
        <v>5</v>
      </c>
      <c r="B8" s="335" t="s">
        <v>585</v>
      </c>
      <c r="C8" s="335" t="s">
        <v>539</v>
      </c>
      <c r="D8" s="199" t="s">
        <v>586</v>
      </c>
      <c r="E8" s="199" t="s">
        <v>584</v>
      </c>
      <c r="F8" s="159" t="s">
        <v>105</v>
      </c>
    </row>
    <row r="9" spans="1:6" ht="55.2">
      <c r="A9" s="199">
        <v>6</v>
      </c>
      <c r="B9" s="335" t="s">
        <v>587</v>
      </c>
      <c r="C9" s="335" t="s">
        <v>539</v>
      </c>
      <c r="D9" s="199" t="s">
        <v>282</v>
      </c>
      <c r="E9" s="199" t="s">
        <v>584</v>
      </c>
      <c r="F9" s="159" t="s">
        <v>105</v>
      </c>
    </row>
    <row r="10" spans="1:6" ht="138">
      <c r="A10" s="199">
        <v>7</v>
      </c>
      <c r="B10" s="199" t="s">
        <v>226</v>
      </c>
      <c r="C10" s="199" t="s">
        <v>227</v>
      </c>
      <c r="D10" s="199" t="s">
        <v>228</v>
      </c>
      <c r="E10" s="199" t="s">
        <v>229</v>
      </c>
      <c r="F10" s="200" t="s">
        <v>103</v>
      </c>
    </row>
    <row r="11" spans="1:6" ht="41.4">
      <c r="A11" s="199">
        <v>8</v>
      </c>
      <c r="B11" s="199" t="s">
        <v>471</v>
      </c>
      <c r="C11" s="199" t="s">
        <v>470</v>
      </c>
      <c r="D11" s="199" t="s">
        <v>504</v>
      </c>
      <c r="E11" s="199" t="s">
        <v>505</v>
      </c>
      <c r="F11" s="200" t="s">
        <v>472</v>
      </c>
    </row>
    <row r="12" spans="1:6" ht="55.2">
      <c r="A12" s="199">
        <v>9</v>
      </c>
      <c r="B12" s="199" t="s">
        <v>469</v>
      </c>
      <c r="C12" s="199" t="s">
        <v>470</v>
      </c>
      <c r="D12" s="199" t="s">
        <v>504</v>
      </c>
      <c r="E12" s="199" t="s">
        <v>506</v>
      </c>
      <c r="F12" s="564" t="s">
        <v>472</v>
      </c>
    </row>
    <row r="13" spans="1:6">
      <c r="A13" s="621"/>
      <c r="B13" s="622"/>
      <c r="C13" s="621"/>
      <c r="D13" s="621"/>
      <c r="E13" s="621"/>
      <c r="F13" s="623"/>
    </row>
    <row r="14" spans="1:6">
      <c r="A14" s="621"/>
      <c r="B14" s="622"/>
      <c r="C14" s="621"/>
      <c r="D14" s="621"/>
      <c r="E14" s="621"/>
      <c r="F14" s="623"/>
    </row>
    <row r="15" spans="1:6">
      <c r="A15" s="621"/>
      <c r="B15" s="622"/>
      <c r="C15" s="621"/>
      <c r="D15" s="621"/>
      <c r="E15" s="621"/>
      <c r="F15" s="623"/>
    </row>
    <row r="16" spans="1:6">
      <c r="A16" s="621"/>
      <c r="B16" s="621"/>
      <c r="C16" s="621"/>
      <c r="D16" s="621"/>
      <c r="E16" s="621"/>
      <c r="F16" s="623"/>
    </row>
    <row r="17" spans="1:6">
      <c r="A17" s="621"/>
      <c r="B17" s="621"/>
      <c r="C17" s="621"/>
      <c r="D17" s="621"/>
      <c r="E17" s="621"/>
      <c r="F17" s="623"/>
    </row>
    <row r="18" spans="1:6">
      <c r="A18" s="621"/>
      <c r="B18" s="621"/>
      <c r="C18" s="621"/>
      <c r="D18" s="621"/>
      <c r="E18" s="621"/>
      <c r="F18" s="624"/>
    </row>
    <row r="19" spans="1:6">
      <c r="A19" s="621"/>
      <c r="B19" s="625"/>
      <c r="C19" s="625"/>
      <c r="D19" s="625"/>
      <c r="E19" s="625"/>
      <c r="F19" s="623"/>
    </row>
    <row r="20" spans="1:6">
      <c r="A20" s="621"/>
      <c r="B20" s="625"/>
      <c r="C20" s="625"/>
      <c r="D20" s="625"/>
      <c r="E20" s="625"/>
      <c r="F20" s="623"/>
    </row>
    <row r="21" spans="1:6">
      <c r="A21" s="621"/>
      <c r="B21" s="626"/>
      <c r="C21" s="626"/>
      <c r="D21" s="625"/>
      <c r="E21" s="625"/>
      <c r="F21" s="623"/>
    </row>
    <row r="22" spans="1:6">
      <c r="A22" s="621"/>
      <c r="B22" s="625"/>
      <c r="C22" s="625"/>
      <c r="D22" s="625"/>
      <c r="E22" s="625"/>
      <c r="F22" s="623"/>
    </row>
    <row r="23" spans="1:6">
      <c r="A23" s="621"/>
      <c r="B23" s="625"/>
      <c r="C23" s="625"/>
      <c r="D23" s="625"/>
      <c r="E23" s="625"/>
      <c r="F23" s="623"/>
    </row>
    <row r="24" spans="1:6">
      <c r="A24" s="621"/>
      <c r="B24" s="626"/>
      <c r="C24" s="626"/>
      <c r="D24" s="625"/>
      <c r="E24" s="625"/>
      <c r="F24" s="623"/>
    </row>
    <row r="25" spans="1:6">
      <c r="A25" s="621"/>
      <c r="B25" s="621"/>
      <c r="C25" s="621"/>
      <c r="D25" s="621"/>
      <c r="E25" s="621"/>
      <c r="F25" s="623"/>
    </row>
    <row r="26" spans="1:6">
      <c r="A26" s="621"/>
      <c r="B26" s="627"/>
      <c r="C26" s="627"/>
      <c r="D26" s="627"/>
      <c r="E26" s="627"/>
      <c r="F26" s="623"/>
    </row>
    <row r="27" spans="1:6">
      <c r="A27" s="621"/>
      <c r="B27" s="628"/>
      <c r="C27" s="628"/>
      <c r="D27" s="628"/>
      <c r="E27" s="629"/>
      <c r="F27" s="623"/>
    </row>
    <row r="28" spans="1:6">
      <c r="A28" s="621"/>
      <c r="B28" s="621"/>
      <c r="C28" s="621"/>
      <c r="D28" s="621"/>
      <c r="E28" s="621"/>
      <c r="F28" s="623"/>
    </row>
    <row r="29" spans="1:6">
      <c r="A29" s="630"/>
      <c r="B29" s="631"/>
      <c r="C29" s="631"/>
      <c r="D29" s="631"/>
      <c r="E29" s="630"/>
      <c r="F29" s="632"/>
    </row>
    <row r="30" spans="1:6">
      <c r="A30" s="621"/>
      <c r="B30" s="629"/>
      <c r="C30" s="629"/>
      <c r="D30" s="629"/>
      <c r="E30" s="629"/>
      <c r="F30" s="623"/>
    </row>
    <row r="31" spans="1:6">
      <c r="A31" s="621"/>
      <c r="B31" s="629"/>
      <c r="C31" s="629"/>
      <c r="D31" s="629"/>
      <c r="E31" s="629"/>
      <c r="F31" s="623"/>
    </row>
    <row r="32" spans="1:6">
      <c r="A32" s="621"/>
      <c r="B32" s="629"/>
      <c r="C32" s="629"/>
      <c r="D32" s="629"/>
      <c r="E32" s="629"/>
      <c r="F32" s="623"/>
    </row>
    <row r="33" spans="1:6">
      <c r="A33" s="621"/>
      <c r="B33" s="629"/>
      <c r="C33" s="629"/>
      <c r="D33" s="629"/>
      <c r="E33" s="629"/>
      <c r="F33" s="623"/>
    </row>
    <row r="34" spans="1:6">
      <c r="A34" s="621"/>
      <c r="B34" s="629"/>
      <c r="C34" s="629"/>
      <c r="D34" s="629"/>
      <c r="E34" s="629"/>
      <c r="F34" s="623"/>
    </row>
    <row r="35" spans="1:6">
      <c r="A35" s="621"/>
      <c r="B35" s="629"/>
      <c r="C35" s="629"/>
      <c r="D35" s="629"/>
      <c r="E35" s="629"/>
      <c r="F35" s="623"/>
    </row>
    <row r="36" spans="1:6">
      <c r="A36" s="621"/>
      <c r="B36" s="629"/>
      <c r="C36" s="629"/>
      <c r="D36" s="629"/>
      <c r="E36" s="629"/>
      <c r="F36" s="623"/>
    </row>
    <row r="37" spans="1:6">
      <c r="A37" s="621"/>
      <c r="B37" s="629"/>
      <c r="C37" s="629"/>
      <c r="D37" s="629"/>
      <c r="E37" s="629"/>
      <c r="F37" s="623"/>
    </row>
    <row r="38" spans="1:6">
      <c r="A38" s="621"/>
      <c r="B38" s="629"/>
      <c r="C38" s="629"/>
      <c r="D38" s="629"/>
      <c r="E38" s="629"/>
      <c r="F38" s="623"/>
    </row>
    <row r="39" spans="1:6">
      <c r="A39" s="621"/>
      <c r="B39" s="629"/>
      <c r="C39" s="629"/>
      <c r="D39" s="629"/>
      <c r="E39" s="629"/>
      <c r="F39" s="623"/>
    </row>
    <row r="40" spans="1:6">
      <c r="A40" s="621"/>
      <c r="B40" s="629"/>
      <c r="C40" s="629"/>
      <c r="D40" s="629"/>
      <c r="E40" s="629"/>
      <c r="F40" s="623"/>
    </row>
  </sheetData>
  <mergeCells count="1">
    <mergeCell ref="A1:E1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02"/>
  <sheetViews>
    <sheetView topLeftCell="D8" zoomScale="84" zoomScaleNormal="84" workbookViewId="0">
      <selection activeCell="R11" sqref="R11:AA42"/>
    </sheetView>
  </sheetViews>
  <sheetFormatPr defaultRowHeight="14.4"/>
  <cols>
    <col min="1" max="1" width="4.6640625" customWidth="1"/>
    <col min="2" max="2" width="27" customWidth="1"/>
    <col min="3" max="3" width="12.33203125" customWidth="1"/>
    <col min="4" max="4" width="18.109375" customWidth="1"/>
    <col min="5" max="5" width="16.5546875" customWidth="1"/>
    <col min="6" max="6" width="27" customWidth="1"/>
    <col min="7" max="7" width="17.44140625" customWidth="1"/>
    <col min="8" max="8" width="9" customWidth="1"/>
    <col min="9" max="9" width="18.109375" customWidth="1"/>
    <col min="10" max="10" width="24" customWidth="1"/>
    <col min="11" max="11" width="15.33203125" customWidth="1"/>
    <col min="14" max="14" width="12.88671875" customWidth="1"/>
    <col min="15" max="15" width="16.88671875" customWidth="1"/>
    <col min="16" max="16" width="15.33203125" customWidth="1"/>
  </cols>
  <sheetData>
    <row r="1" spans="1:25" ht="49.5" customHeight="1">
      <c r="A1" s="908" t="s">
        <v>196</v>
      </c>
      <c r="B1" s="908"/>
      <c r="C1" s="908"/>
      <c r="D1" s="908"/>
      <c r="E1" s="908"/>
      <c r="F1" s="908"/>
      <c r="G1" s="908"/>
      <c r="H1" s="908"/>
      <c r="I1" s="908"/>
      <c r="J1" s="90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74.25" customHeight="1">
      <c r="A2" s="199" t="s">
        <v>21</v>
      </c>
      <c r="B2" s="204" t="s">
        <v>113</v>
      </c>
      <c r="C2" s="204" t="s">
        <v>26</v>
      </c>
      <c r="D2" s="204" t="s">
        <v>114</v>
      </c>
      <c r="E2" s="204" t="s">
        <v>115</v>
      </c>
      <c r="F2" s="204" t="s">
        <v>116</v>
      </c>
      <c r="G2" s="204" t="s">
        <v>117</v>
      </c>
      <c r="H2" s="204" t="s">
        <v>118</v>
      </c>
      <c r="I2" s="204" t="s">
        <v>119</v>
      </c>
      <c r="J2" s="204" t="s">
        <v>112</v>
      </c>
      <c r="K2" s="336" t="s">
        <v>197</v>
      </c>
    </row>
    <row r="3" spans="1:25">
      <c r="A3" s="199">
        <v>1</v>
      </c>
      <c r="B3" s="199">
        <v>2</v>
      </c>
      <c r="C3" s="199">
        <v>3</v>
      </c>
      <c r="D3" s="199">
        <v>4</v>
      </c>
      <c r="E3" s="199">
        <v>5</v>
      </c>
      <c r="F3" s="199">
        <v>6</v>
      </c>
      <c r="G3" s="199">
        <v>7</v>
      </c>
      <c r="H3" s="199">
        <v>8</v>
      </c>
      <c r="I3" s="199">
        <v>9</v>
      </c>
      <c r="J3" s="199">
        <v>10</v>
      </c>
      <c r="K3" s="206">
        <v>11</v>
      </c>
    </row>
    <row r="4" spans="1:25" ht="15.9" customHeight="1">
      <c r="A4" s="330">
        <v>1</v>
      </c>
      <c r="B4" s="157" t="s">
        <v>588</v>
      </c>
      <c r="C4" s="490">
        <v>38186</v>
      </c>
      <c r="D4" s="158" t="s">
        <v>589</v>
      </c>
      <c r="E4" s="158" t="s">
        <v>121</v>
      </c>
      <c r="F4" s="492" t="s">
        <v>590</v>
      </c>
      <c r="G4" s="157" t="s">
        <v>591</v>
      </c>
      <c r="H4" s="158">
        <v>8</v>
      </c>
      <c r="I4" s="492" t="s">
        <v>592</v>
      </c>
      <c r="J4" s="633" t="s">
        <v>311</v>
      </c>
      <c r="K4" s="334" t="s">
        <v>593</v>
      </c>
      <c r="N4">
        <v>1</v>
      </c>
      <c r="O4">
        <f>COUNTIF(H4:H96,N4)</f>
        <v>9</v>
      </c>
    </row>
    <row r="5" spans="1:25" ht="15.9" customHeight="1">
      <c r="A5" s="330">
        <v>2</v>
      </c>
      <c r="B5" s="157" t="s">
        <v>508</v>
      </c>
      <c r="C5" s="490">
        <v>39435</v>
      </c>
      <c r="D5" s="158" t="s">
        <v>589</v>
      </c>
      <c r="E5" s="158" t="s">
        <v>121</v>
      </c>
      <c r="F5" s="492" t="s">
        <v>594</v>
      </c>
      <c r="G5" s="157" t="s">
        <v>591</v>
      </c>
      <c r="H5" s="158">
        <v>3</v>
      </c>
      <c r="I5" s="492" t="s">
        <v>595</v>
      </c>
      <c r="J5" s="634" t="s">
        <v>596</v>
      </c>
      <c r="K5" s="334" t="s">
        <v>593</v>
      </c>
      <c r="N5">
        <v>2</v>
      </c>
      <c r="O5">
        <f>COUNTIF(H4:H96,N5)</f>
        <v>8</v>
      </c>
    </row>
    <row r="6" spans="1:25" ht="15.9" customHeight="1">
      <c r="A6" s="330">
        <v>3</v>
      </c>
      <c r="B6" s="157" t="s">
        <v>597</v>
      </c>
      <c r="C6" s="490">
        <v>40157</v>
      </c>
      <c r="D6" s="158" t="s">
        <v>589</v>
      </c>
      <c r="E6" s="158" t="s">
        <v>121</v>
      </c>
      <c r="F6" s="492" t="s">
        <v>598</v>
      </c>
      <c r="G6" s="157" t="s">
        <v>591</v>
      </c>
      <c r="H6" s="158">
        <v>1</v>
      </c>
      <c r="I6" s="492" t="s">
        <v>592</v>
      </c>
      <c r="J6" s="634" t="s">
        <v>596</v>
      </c>
      <c r="K6" s="334" t="s">
        <v>593</v>
      </c>
      <c r="N6">
        <v>3</v>
      </c>
      <c r="O6">
        <f>COUNTIF(H4:H98,N6)</f>
        <v>4</v>
      </c>
    </row>
    <row r="7" spans="1:25" ht="15.9" customHeight="1">
      <c r="A7" s="330">
        <v>4</v>
      </c>
      <c r="B7" s="157" t="s">
        <v>599</v>
      </c>
      <c r="C7" s="490">
        <v>35901</v>
      </c>
      <c r="D7" s="158" t="s">
        <v>600</v>
      </c>
      <c r="E7" s="158" t="s">
        <v>601</v>
      </c>
      <c r="F7" s="157" t="s">
        <v>602</v>
      </c>
      <c r="G7" s="157" t="s">
        <v>591</v>
      </c>
      <c r="H7" s="158">
        <v>9</v>
      </c>
      <c r="I7" s="157" t="s">
        <v>603</v>
      </c>
      <c r="J7" s="633" t="s">
        <v>311</v>
      </c>
      <c r="K7" s="334" t="s">
        <v>593</v>
      </c>
      <c r="N7">
        <v>4</v>
      </c>
      <c r="O7">
        <f>COUNTIF(H4:H99,N7)</f>
        <v>0</v>
      </c>
    </row>
    <row r="8" spans="1:25" ht="15.9" customHeight="1">
      <c r="A8" s="330">
        <v>5</v>
      </c>
      <c r="B8" s="157" t="s">
        <v>604</v>
      </c>
      <c r="C8" s="490">
        <v>37320</v>
      </c>
      <c r="D8" s="808" t="s">
        <v>605</v>
      </c>
      <c r="E8" s="158" t="s">
        <v>601</v>
      </c>
      <c r="F8" s="157" t="s">
        <v>606</v>
      </c>
      <c r="G8" s="157" t="s">
        <v>591</v>
      </c>
      <c r="H8" s="158">
        <v>9</v>
      </c>
      <c r="I8" s="157" t="s">
        <v>607</v>
      </c>
      <c r="J8" s="633" t="s">
        <v>311</v>
      </c>
      <c r="K8" s="334" t="s">
        <v>593</v>
      </c>
      <c r="N8">
        <v>5</v>
      </c>
      <c r="O8">
        <f>COUNTIF(H4:H100,N8)</f>
        <v>2</v>
      </c>
    </row>
    <row r="9" spans="1:25" ht="15.9" customHeight="1">
      <c r="A9" s="330">
        <v>6</v>
      </c>
      <c r="B9" s="635" t="s">
        <v>608</v>
      </c>
      <c r="C9" s="490">
        <v>37344</v>
      </c>
      <c r="D9" s="492" t="s">
        <v>609</v>
      </c>
      <c r="E9" s="158" t="s">
        <v>601</v>
      </c>
      <c r="F9" s="157" t="s">
        <v>610</v>
      </c>
      <c r="G9" s="157" t="s">
        <v>611</v>
      </c>
      <c r="H9" s="158">
        <v>10</v>
      </c>
      <c r="I9" s="157" t="s">
        <v>603</v>
      </c>
      <c r="J9" s="636" t="s">
        <v>596</v>
      </c>
      <c r="K9" s="334" t="s">
        <v>593</v>
      </c>
      <c r="N9">
        <v>6</v>
      </c>
      <c r="O9">
        <f>COUNTIF(H4:H101,N9)</f>
        <v>5</v>
      </c>
    </row>
    <row r="10" spans="1:25" ht="15.9" customHeight="1">
      <c r="A10" s="330">
        <v>7</v>
      </c>
      <c r="B10" s="157" t="s">
        <v>612</v>
      </c>
      <c r="C10" s="490">
        <v>38416</v>
      </c>
      <c r="D10" s="157" t="s">
        <v>589</v>
      </c>
      <c r="E10" s="158" t="s">
        <v>121</v>
      </c>
      <c r="F10" s="157" t="s">
        <v>613</v>
      </c>
      <c r="G10" s="157" t="s">
        <v>614</v>
      </c>
      <c r="H10" s="158">
        <v>7</v>
      </c>
      <c r="I10" s="157" t="s">
        <v>615</v>
      </c>
      <c r="J10" s="633" t="s">
        <v>311</v>
      </c>
      <c r="K10" s="334" t="s">
        <v>593</v>
      </c>
      <c r="N10">
        <v>7</v>
      </c>
      <c r="O10">
        <f>COUNTIF(H4:H102,N10)</f>
        <v>3</v>
      </c>
    </row>
    <row r="11" spans="1:25" ht="15.9" customHeight="1">
      <c r="A11" s="330">
        <v>8</v>
      </c>
      <c r="B11" s="157" t="s">
        <v>616</v>
      </c>
      <c r="C11" s="490">
        <v>39938</v>
      </c>
      <c r="D11" s="158" t="s">
        <v>589</v>
      </c>
      <c r="E11" s="158" t="s">
        <v>121</v>
      </c>
      <c r="F11" s="157" t="s">
        <v>617</v>
      </c>
      <c r="G11" s="157" t="s">
        <v>591</v>
      </c>
      <c r="H11" s="158">
        <v>3</v>
      </c>
      <c r="I11" s="157" t="s">
        <v>603</v>
      </c>
      <c r="J11" s="633" t="s">
        <v>311</v>
      </c>
      <c r="K11" s="334" t="s">
        <v>593</v>
      </c>
      <c r="N11">
        <v>8</v>
      </c>
      <c r="O11">
        <f>COUNTIF(H4:H103,N11)</f>
        <v>8</v>
      </c>
    </row>
    <row r="12" spans="1:25" ht="15.9" customHeight="1">
      <c r="A12" s="330">
        <v>9</v>
      </c>
      <c r="B12" s="158" t="s">
        <v>618</v>
      </c>
      <c r="C12" s="490">
        <v>37051</v>
      </c>
      <c r="D12" s="158" t="s">
        <v>619</v>
      </c>
      <c r="E12" s="158" t="s">
        <v>601</v>
      </c>
      <c r="F12" s="158" t="s">
        <v>620</v>
      </c>
      <c r="G12" s="158" t="s">
        <v>621</v>
      </c>
      <c r="H12" s="158">
        <v>11</v>
      </c>
      <c r="I12" s="494"/>
      <c r="J12" s="637" t="s">
        <v>311</v>
      </c>
      <c r="K12" s="332" t="s">
        <v>622</v>
      </c>
      <c r="N12">
        <v>9</v>
      </c>
      <c r="O12">
        <f>COUNTIF(H4:H104,N12)</f>
        <v>13</v>
      </c>
    </row>
    <row r="13" spans="1:25" ht="15.9" customHeight="1">
      <c r="A13" s="330">
        <v>10</v>
      </c>
      <c r="B13" s="158" t="s">
        <v>623</v>
      </c>
      <c r="C13" s="490">
        <v>37105</v>
      </c>
      <c r="D13" s="158" t="s">
        <v>619</v>
      </c>
      <c r="E13" s="158" t="s">
        <v>601</v>
      </c>
      <c r="F13" s="157" t="s">
        <v>624</v>
      </c>
      <c r="G13" s="158" t="s">
        <v>621</v>
      </c>
      <c r="H13" s="158">
        <v>11</v>
      </c>
      <c r="I13" s="157"/>
      <c r="J13" s="637" t="s">
        <v>311</v>
      </c>
      <c r="K13" s="332" t="s">
        <v>622</v>
      </c>
      <c r="N13">
        <v>10</v>
      </c>
      <c r="O13">
        <f>COUNTIF(H4:H105,N13)</f>
        <v>28</v>
      </c>
    </row>
    <row r="14" spans="1:25" ht="15.9" customHeight="1">
      <c r="A14" s="330">
        <v>11</v>
      </c>
      <c r="B14" s="158" t="s">
        <v>625</v>
      </c>
      <c r="C14" s="490">
        <v>36926</v>
      </c>
      <c r="D14" s="158" t="s">
        <v>619</v>
      </c>
      <c r="E14" s="158" t="s">
        <v>601</v>
      </c>
      <c r="F14" s="157" t="s">
        <v>626</v>
      </c>
      <c r="G14" s="157" t="s">
        <v>627</v>
      </c>
      <c r="H14" s="158">
        <v>10</v>
      </c>
      <c r="I14" s="157"/>
      <c r="J14" s="637" t="s">
        <v>311</v>
      </c>
      <c r="K14" s="332" t="s">
        <v>622</v>
      </c>
      <c r="N14">
        <v>11</v>
      </c>
      <c r="O14">
        <f>COUNTIF(H4:H106,N14)</f>
        <v>7</v>
      </c>
    </row>
    <row r="15" spans="1:25" ht="15.9" customHeight="1">
      <c r="A15" s="330">
        <v>12</v>
      </c>
      <c r="B15" s="158" t="s">
        <v>628</v>
      </c>
      <c r="C15" s="490">
        <v>37471</v>
      </c>
      <c r="D15" s="158" t="s">
        <v>619</v>
      </c>
      <c r="E15" s="158" t="s">
        <v>601</v>
      </c>
      <c r="F15" s="157" t="s">
        <v>629</v>
      </c>
      <c r="G15" s="157" t="s">
        <v>630</v>
      </c>
      <c r="H15" s="158">
        <v>10</v>
      </c>
      <c r="I15" s="157"/>
      <c r="J15" s="637" t="s">
        <v>311</v>
      </c>
      <c r="K15" s="332" t="s">
        <v>622</v>
      </c>
      <c r="O15">
        <f>SUM(O4:O14)</f>
        <v>87</v>
      </c>
    </row>
    <row r="16" spans="1:25" ht="15.9" customHeight="1">
      <c r="A16" s="330">
        <v>13</v>
      </c>
      <c r="B16" s="158" t="s">
        <v>631</v>
      </c>
      <c r="C16" s="490">
        <v>37553</v>
      </c>
      <c r="D16" s="158" t="s">
        <v>619</v>
      </c>
      <c r="E16" s="158" t="s">
        <v>601</v>
      </c>
      <c r="F16" s="157" t="s">
        <v>632</v>
      </c>
      <c r="G16" s="157" t="s">
        <v>633</v>
      </c>
      <c r="H16" s="158">
        <v>10</v>
      </c>
      <c r="I16" s="157"/>
      <c r="J16" s="634" t="s">
        <v>596</v>
      </c>
      <c r="K16" s="332" t="s">
        <v>622</v>
      </c>
    </row>
    <row r="17" spans="1:17" ht="15.9" customHeight="1">
      <c r="A17" s="330">
        <v>14</v>
      </c>
      <c r="B17" s="495" t="s">
        <v>634</v>
      </c>
      <c r="C17" s="638">
        <v>36985</v>
      </c>
      <c r="D17" s="495" t="s">
        <v>619</v>
      </c>
      <c r="E17" s="495" t="s">
        <v>601</v>
      </c>
      <c r="F17" s="495" t="s">
        <v>635</v>
      </c>
      <c r="G17" s="495" t="s">
        <v>636</v>
      </c>
      <c r="H17" s="495">
        <v>10</v>
      </c>
      <c r="I17" s="495" t="s">
        <v>637</v>
      </c>
      <c r="J17" s="639" t="s">
        <v>596</v>
      </c>
      <c r="K17" s="640" t="s">
        <v>638</v>
      </c>
      <c r="N17" s="5" t="s">
        <v>121</v>
      </c>
      <c r="O17" s="5">
        <f>COUNTIF(E4:E96,N17)</f>
        <v>19</v>
      </c>
      <c r="Q17">
        <f>SUM(O17:O20)</f>
        <v>73</v>
      </c>
    </row>
    <row r="18" spans="1:17" ht="15.9" customHeight="1">
      <c r="A18" s="330">
        <v>15</v>
      </c>
      <c r="B18" s="495" t="s">
        <v>639</v>
      </c>
      <c r="C18" s="641">
        <v>37468</v>
      </c>
      <c r="D18" s="495" t="s">
        <v>619</v>
      </c>
      <c r="E18" s="495" t="s">
        <v>601</v>
      </c>
      <c r="F18" s="635" t="s">
        <v>640</v>
      </c>
      <c r="G18" s="635" t="s">
        <v>636</v>
      </c>
      <c r="H18" s="495">
        <v>10</v>
      </c>
      <c r="I18" s="635" t="s">
        <v>637</v>
      </c>
      <c r="J18" s="642" t="s">
        <v>596</v>
      </c>
      <c r="K18" s="640" t="s">
        <v>638</v>
      </c>
      <c r="N18" s="5" t="s">
        <v>122</v>
      </c>
      <c r="O18" s="5">
        <f>COUNTIF(E4:E97,N18)</f>
        <v>4</v>
      </c>
    </row>
    <row r="19" spans="1:17" ht="15.9" customHeight="1">
      <c r="A19" s="330">
        <v>16</v>
      </c>
      <c r="B19" s="635" t="s">
        <v>641</v>
      </c>
      <c r="C19" s="641">
        <v>38010</v>
      </c>
      <c r="D19" s="495" t="s">
        <v>642</v>
      </c>
      <c r="E19" s="495" t="s">
        <v>601</v>
      </c>
      <c r="F19" s="635" t="s">
        <v>643</v>
      </c>
      <c r="G19" s="635" t="s">
        <v>636</v>
      </c>
      <c r="H19" s="495">
        <v>8</v>
      </c>
      <c r="I19" s="635" t="s">
        <v>637</v>
      </c>
      <c r="J19" s="639" t="s">
        <v>596</v>
      </c>
      <c r="K19" s="640" t="s">
        <v>638</v>
      </c>
      <c r="N19" s="5" t="s">
        <v>601</v>
      </c>
      <c r="O19" s="5">
        <f>COUNTIF(E4:E96,N19)</f>
        <v>32</v>
      </c>
    </row>
    <row r="20" spans="1:17" ht="15.9" customHeight="1">
      <c r="A20" s="330">
        <v>17</v>
      </c>
      <c r="B20" s="158" t="s">
        <v>644</v>
      </c>
      <c r="C20" s="496">
        <v>40761</v>
      </c>
      <c r="D20" s="157" t="s">
        <v>589</v>
      </c>
      <c r="E20" s="157" t="s">
        <v>121</v>
      </c>
      <c r="F20" s="158" t="s">
        <v>645</v>
      </c>
      <c r="G20" s="158" t="s">
        <v>646</v>
      </c>
      <c r="H20" s="157">
        <v>1</v>
      </c>
      <c r="I20" s="157" t="s">
        <v>607</v>
      </c>
      <c r="J20" s="643" t="s">
        <v>311</v>
      </c>
      <c r="K20" s="332" t="s">
        <v>647</v>
      </c>
      <c r="N20" s="811" t="s">
        <v>609</v>
      </c>
      <c r="O20" s="5">
        <f>COUNTIF(E4:E96,N20)</f>
        <v>18</v>
      </c>
    </row>
    <row r="21" spans="1:17" ht="15.9" customHeight="1">
      <c r="A21" s="330">
        <v>18</v>
      </c>
      <c r="B21" s="158" t="s">
        <v>648</v>
      </c>
      <c r="C21" s="496">
        <v>40625</v>
      </c>
      <c r="D21" s="157" t="s">
        <v>589</v>
      </c>
      <c r="E21" s="157" t="s">
        <v>121</v>
      </c>
      <c r="F21" s="158" t="s">
        <v>649</v>
      </c>
      <c r="G21" s="158" t="s">
        <v>650</v>
      </c>
      <c r="H21" s="157">
        <v>1</v>
      </c>
      <c r="I21" s="157" t="s">
        <v>607</v>
      </c>
      <c r="J21" s="643" t="s">
        <v>311</v>
      </c>
      <c r="K21" s="332" t="s">
        <v>647</v>
      </c>
      <c r="N21" s="494" t="s">
        <v>892</v>
      </c>
      <c r="O21" s="2">
        <f>COUNTIF(E4:E96,N21)</f>
        <v>14</v>
      </c>
    </row>
    <row r="22" spans="1:17" ht="15.9" customHeight="1">
      <c r="A22" s="330">
        <v>19</v>
      </c>
      <c r="B22" s="158" t="s">
        <v>651</v>
      </c>
      <c r="C22" s="496">
        <v>40690</v>
      </c>
      <c r="D22" s="157" t="s">
        <v>589</v>
      </c>
      <c r="E22" s="157" t="s">
        <v>121</v>
      </c>
      <c r="F22" s="158" t="s">
        <v>652</v>
      </c>
      <c r="G22" s="157" t="s">
        <v>653</v>
      </c>
      <c r="H22" s="157">
        <v>1</v>
      </c>
      <c r="I22" s="157" t="s">
        <v>607</v>
      </c>
      <c r="J22" s="644" t="s">
        <v>311</v>
      </c>
      <c r="K22" s="332" t="s">
        <v>647</v>
      </c>
      <c r="N22" s="810"/>
      <c r="O22" s="812">
        <f>SUM(O17:O21)</f>
        <v>87</v>
      </c>
    </row>
    <row r="23" spans="1:17" ht="15.9" customHeight="1">
      <c r="A23" s="330">
        <v>20</v>
      </c>
      <c r="B23" s="158" t="s">
        <v>654</v>
      </c>
      <c r="C23" s="496">
        <v>40522</v>
      </c>
      <c r="D23" s="157" t="s">
        <v>589</v>
      </c>
      <c r="E23" s="157" t="s">
        <v>121</v>
      </c>
      <c r="F23" s="158" t="s">
        <v>655</v>
      </c>
      <c r="G23" s="158" t="s">
        <v>656</v>
      </c>
      <c r="H23" s="157">
        <v>1</v>
      </c>
      <c r="I23" s="157" t="s">
        <v>607</v>
      </c>
      <c r="J23" s="644" t="s">
        <v>311</v>
      </c>
      <c r="K23" s="332" t="s">
        <v>647</v>
      </c>
      <c r="N23" s="810"/>
    </row>
    <row r="24" spans="1:17" ht="15.9" customHeight="1">
      <c r="A24" s="330">
        <v>21</v>
      </c>
      <c r="B24" s="158" t="s">
        <v>657</v>
      </c>
      <c r="C24" s="496">
        <v>40096</v>
      </c>
      <c r="D24" s="157" t="s">
        <v>589</v>
      </c>
      <c r="E24" s="157" t="s">
        <v>121</v>
      </c>
      <c r="F24" s="158" t="s">
        <v>658</v>
      </c>
      <c r="G24" s="158" t="s">
        <v>659</v>
      </c>
      <c r="H24" s="157">
        <v>1</v>
      </c>
      <c r="I24" s="157" t="s">
        <v>607</v>
      </c>
      <c r="J24" s="643" t="s">
        <v>311</v>
      </c>
      <c r="K24" s="332" t="s">
        <v>647</v>
      </c>
    </row>
    <row r="25" spans="1:17" ht="15.9" customHeight="1">
      <c r="A25" s="330">
        <v>22</v>
      </c>
      <c r="B25" s="158" t="s">
        <v>660</v>
      </c>
      <c r="C25" s="496">
        <v>39576</v>
      </c>
      <c r="D25" s="157" t="s">
        <v>589</v>
      </c>
      <c r="E25" s="157" t="s">
        <v>121</v>
      </c>
      <c r="F25" s="158" t="s">
        <v>661</v>
      </c>
      <c r="G25" s="158" t="s">
        <v>662</v>
      </c>
      <c r="H25" s="157">
        <v>2</v>
      </c>
      <c r="I25" s="157" t="s">
        <v>607</v>
      </c>
      <c r="J25" s="636" t="s">
        <v>596</v>
      </c>
      <c r="K25" s="332" t="s">
        <v>647</v>
      </c>
    </row>
    <row r="26" spans="1:17" ht="15.9" customHeight="1">
      <c r="A26" s="330">
        <v>23</v>
      </c>
      <c r="B26" s="158" t="s">
        <v>663</v>
      </c>
      <c r="C26" s="496">
        <v>40094</v>
      </c>
      <c r="D26" s="158" t="s">
        <v>664</v>
      </c>
      <c r="E26" s="494" t="s">
        <v>892</v>
      </c>
      <c r="F26" s="158" t="s">
        <v>665</v>
      </c>
      <c r="G26" s="158" t="s">
        <v>666</v>
      </c>
      <c r="H26" s="157">
        <v>2</v>
      </c>
      <c r="I26" s="157"/>
      <c r="J26" s="633" t="s">
        <v>311</v>
      </c>
      <c r="K26" s="332" t="s">
        <v>647</v>
      </c>
    </row>
    <row r="27" spans="1:17" ht="15.9" customHeight="1">
      <c r="A27" s="330">
        <v>24</v>
      </c>
      <c r="B27" s="157" t="s">
        <v>667</v>
      </c>
      <c r="C27" s="496">
        <v>40227</v>
      </c>
      <c r="D27" s="157" t="s">
        <v>589</v>
      </c>
      <c r="E27" s="157" t="s">
        <v>121</v>
      </c>
      <c r="F27" s="158" t="s">
        <v>668</v>
      </c>
      <c r="G27" s="158" t="s">
        <v>669</v>
      </c>
      <c r="H27" s="157">
        <v>2</v>
      </c>
      <c r="I27" s="157" t="s">
        <v>607</v>
      </c>
      <c r="J27" s="643" t="s">
        <v>311</v>
      </c>
      <c r="K27" s="332" t="s">
        <v>647</v>
      </c>
    </row>
    <row r="28" spans="1:17" ht="15.9" customHeight="1">
      <c r="A28" s="330">
        <v>25</v>
      </c>
      <c r="B28" s="157" t="s">
        <v>670</v>
      </c>
      <c r="C28" s="496">
        <v>40289</v>
      </c>
      <c r="D28" s="157" t="s">
        <v>589</v>
      </c>
      <c r="E28" s="157" t="s">
        <v>121</v>
      </c>
      <c r="F28" s="158" t="s">
        <v>671</v>
      </c>
      <c r="G28" s="158" t="s">
        <v>672</v>
      </c>
      <c r="H28" s="157">
        <v>2</v>
      </c>
      <c r="I28" s="157" t="s">
        <v>607</v>
      </c>
      <c r="J28" s="643" t="s">
        <v>311</v>
      </c>
      <c r="K28" s="332" t="s">
        <v>647</v>
      </c>
    </row>
    <row r="29" spans="1:17" ht="15.9" customHeight="1">
      <c r="A29" s="330">
        <v>26</v>
      </c>
      <c r="B29" s="158" t="s">
        <v>673</v>
      </c>
      <c r="C29" s="496">
        <v>39923</v>
      </c>
      <c r="D29" s="157" t="s">
        <v>589</v>
      </c>
      <c r="E29" s="157" t="s">
        <v>121</v>
      </c>
      <c r="F29" s="158" t="s">
        <v>674</v>
      </c>
      <c r="G29" s="157" t="s">
        <v>656</v>
      </c>
      <c r="H29" s="157">
        <v>3</v>
      </c>
      <c r="I29" s="157" t="s">
        <v>607</v>
      </c>
      <c r="J29" s="643" t="s">
        <v>311</v>
      </c>
      <c r="K29" s="332" t="s">
        <v>647</v>
      </c>
    </row>
    <row r="30" spans="1:17" ht="15.9" customHeight="1">
      <c r="A30" s="330">
        <v>27</v>
      </c>
      <c r="B30" s="158" t="s">
        <v>675</v>
      </c>
      <c r="C30" s="496">
        <v>38477</v>
      </c>
      <c r="D30" s="157" t="s">
        <v>589</v>
      </c>
      <c r="E30" s="157" t="s">
        <v>121</v>
      </c>
      <c r="F30" s="158" t="s">
        <v>676</v>
      </c>
      <c r="G30" s="158" t="s">
        <v>677</v>
      </c>
      <c r="H30" s="157">
        <v>7</v>
      </c>
      <c r="I30" s="157"/>
      <c r="J30" s="643" t="s">
        <v>311</v>
      </c>
      <c r="K30" s="332" t="s">
        <v>647</v>
      </c>
    </row>
    <row r="31" spans="1:17" ht="15.9" customHeight="1">
      <c r="A31" s="330">
        <v>28</v>
      </c>
      <c r="B31" s="158" t="s">
        <v>678</v>
      </c>
      <c r="C31" s="496">
        <v>38121</v>
      </c>
      <c r="D31" s="158" t="s">
        <v>664</v>
      </c>
      <c r="E31" s="494" t="s">
        <v>892</v>
      </c>
      <c r="F31" s="158" t="s">
        <v>679</v>
      </c>
      <c r="G31" s="157"/>
      <c r="H31" s="157">
        <v>8</v>
      </c>
      <c r="I31" s="157"/>
      <c r="J31" s="158" t="s">
        <v>680</v>
      </c>
      <c r="K31" s="332" t="s">
        <v>647</v>
      </c>
    </row>
    <row r="32" spans="1:17" ht="15.9" customHeight="1">
      <c r="A32" s="330">
        <v>29</v>
      </c>
      <c r="B32" s="158" t="s">
        <v>681</v>
      </c>
      <c r="C32" s="496">
        <v>38036</v>
      </c>
      <c r="D32" s="157" t="s">
        <v>589</v>
      </c>
      <c r="E32" s="157" t="s">
        <v>122</v>
      </c>
      <c r="F32" s="158" t="s">
        <v>682</v>
      </c>
      <c r="G32" s="158" t="s">
        <v>683</v>
      </c>
      <c r="H32" s="157">
        <v>8</v>
      </c>
      <c r="I32" s="157" t="s">
        <v>607</v>
      </c>
      <c r="J32" s="643" t="s">
        <v>311</v>
      </c>
      <c r="K32" s="332" t="s">
        <v>647</v>
      </c>
    </row>
    <row r="33" spans="1:16" ht="15.9" customHeight="1">
      <c r="A33" s="330">
        <v>30</v>
      </c>
      <c r="B33" s="157" t="s">
        <v>684</v>
      </c>
      <c r="C33" s="496">
        <v>37549</v>
      </c>
      <c r="D33" s="157" t="s">
        <v>589</v>
      </c>
      <c r="E33" s="157" t="s">
        <v>121</v>
      </c>
      <c r="F33" s="158" t="s">
        <v>685</v>
      </c>
      <c r="G33" s="158" t="s">
        <v>686</v>
      </c>
      <c r="H33" s="157">
        <v>9</v>
      </c>
      <c r="I33" s="157"/>
      <c r="J33" s="633" t="s">
        <v>311</v>
      </c>
      <c r="K33" s="332" t="s">
        <v>647</v>
      </c>
    </row>
    <row r="34" spans="1:16" ht="15.9" customHeight="1">
      <c r="A34" s="330">
        <v>31</v>
      </c>
      <c r="B34" s="157" t="s">
        <v>343</v>
      </c>
      <c r="C34" s="498">
        <v>38245</v>
      </c>
      <c r="D34" s="157" t="s">
        <v>605</v>
      </c>
      <c r="E34" s="494" t="s">
        <v>892</v>
      </c>
      <c r="F34" s="158" t="s">
        <v>687</v>
      </c>
      <c r="G34" s="158" t="s">
        <v>688</v>
      </c>
      <c r="H34" s="157">
        <v>8</v>
      </c>
      <c r="I34" s="157" t="s">
        <v>607</v>
      </c>
      <c r="J34" s="636" t="s">
        <v>596</v>
      </c>
      <c r="K34" s="332" t="s">
        <v>647</v>
      </c>
    </row>
    <row r="35" spans="1:16" ht="15.9" customHeight="1">
      <c r="A35" s="330">
        <v>32</v>
      </c>
      <c r="B35" s="158" t="s">
        <v>689</v>
      </c>
      <c r="C35" s="496">
        <v>37729</v>
      </c>
      <c r="D35" s="343" t="s">
        <v>161</v>
      </c>
      <c r="E35" s="494" t="s">
        <v>892</v>
      </c>
      <c r="F35" s="158" t="s">
        <v>690</v>
      </c>
      <c r="G35" s="157" t="s">
        <v>691</v>
      </c>
      <c r="H35" s="157">
        <v>9</v>
      </c>
      <c r="I35" s="157"/>
      <c r="J35" s="633" t="s">
        <v>311</v>
      </c>
      <c r="K35" s="332" t="s">
        <v>647</v>
      </c>
      <c r="N35" s="676" t="s">
        <v>863</v>
      </c>
      <c r="O35" s="677" t="s">
        <v>864</v>
      </c>
      <c r="P35" s="438" t="s">
        <v>865</v>
      </c>
    </row>
    <row r="36" spans="1:16" ht="15.9" customHeight="1">
      <c r="A36" s="330">
        <v>33</v>
      </c>
      <c r="B36" s="158" t="s">
        <v>226</v>
      </c>
      <c r="C36" s="496">
        <v>29475</v>
      </c>
      <c r="D36" s="157" t="s">
        <v>692</v>
      </c>
      <c r="E36" s="494" t="s">
        <v>892</v>
      </c>
      <c r="F36" s="158" t="s">
        <v>693</v>
      </c>
      <c r="G36" s="157" t="s">
        <v>694</v>
      </c>
      <c r="H36" s="157">
        <v>9</v>
      </c>
      <c r="I36" s="157"/>
      <c r="J36" s="495" t="s">
        <v>695</v>
      </c>
      <c r="K36" s="332" t="s">
        <v>647</v>
      </c>
    </row>
    <row r="37" spans="1:16" ht="15.9" customHeight="1">
      <c r="A37" s="330">
        <v>34</v>
      </c>
      <c r="B37" s="158" t="s">
        <v>696</v>
      </c>
      <c r="C37" s="496">
        <v>34321</v>
      </c>
      <c r="D37" s="157" t="s">
        <v>697</v>
      </c>
      <c r="E37" s="157" t="s">
        <v>697</v>
      </c>
      <c r="F37" s="158" t="s">
        <v>698</v>
      </c>
      <c r="G37" s="157" t="s">
        <v>699</v>
      </c>
      <c r="H37" s="157">
        <v>10</v>
      </c>
      <c r="I37" s="157"/>
      <c r="J37" s="639" t="s">
        <v>596</v>
      </c>
      <c r="K37" s="332" t="s">
        <v>647</v>
      </c>
    </row>
    <row r="38" spans="1:16" ht="15.9" customHeight="1">
      <c r="A38" s="330">
        <v>35</v>
      </c>
      <c r="B38" s="158" t="s">
        <v>700</v>
      </c>
      <c r="C38" s="496">
        <v>36993</v>
      </c>
      <c r="D38" s="157" t="s">
        <v>701</v>
      </c>
      <c r="E38" s="157" t="s">
        <v>697</v>
      </c>
      <c r="F38" s="158" t="s">
        <v>702</v>
      </c>
      <c r="G38" s="157" t="s">
        <v>703</v>
      </c>
      <c r="H38" s="157">
        <v>10</v>
      </c>
      <c r="I38" s="157"/>
      <c r="J38" s="495" t="s">
        <v>704</v>
      </c>
      <c r="K38" s="332" t="s">
        <v>647</v>
      </c>
    </row>
    <row r="39" spans="1:16" ht="15.9" customHeight="1">
      <c r="A39" s="330">
        <v>36</v>
      </c>
      <c r="B39" s="495" t="s">
        <v>705</v>
      </c>
      <c r="C39" s="496">
        <v>37255</v>
      </c>
      <c r="D39" s="158" t="s">
        <v>697</v>
      </c>
      <c r="E39" s="157" t="s">
        <v>697</v>
      </c>
      <c r="F39" s="158" t="s">
        <v>706</v>
      </c>
      <c r="G39" s="157" t="s">
        <v>707</v>
      </c>
      <c r="H39" s="499">
        <v>10</v>
      </c>
      <c r="I39" s="499"/>
      <c r="J39" s="500" t="s">
        <v>708</v>
      </c>
      <c r="K39" s="332" t="s">
        <v>647</v>
      </c>
    </row>
    <row r="40" spans="1:16" ht="15.9" customHeight="1">
      <c r="A40" s="330">
        <v>37</v>
      </c>
      <c r="B40" s="158" t="s">
        <v>709</v>
      </c>
      <c r="C40" s="496">
        <v>37164</v>
      </c>
      <c r="D40" s="158" t="s">
        <v>697</v>
      </c>
      <c r="E40" s="157" t="s">
        <v>697</v>
      </c>
      <c r="F40" s="158" t="s">
        <v>710</v>
      </c>
      <c r="G40" s="157" t="s">
        <v>711</v>
      </c>
      <c r="H40" s="499">
        <v>10</v>
      </c>
      <c r="I40" s="500" t="s">
        <v>495</v>
      </c>
      <c r="J40" s="500" t="s">
        <v>712</v>
      </c>
      <c r="K40" s="332" t="s">
        <v>647</v>
      </c>
    </row>
    <row r="41" spans="1:16" ht="15.9" customHeight="1">
      <c r="A41" s="330">
        <v>38</v>
      </c>
      <c r="B41" s="158" t="s">
        <v>713</v>
      </c>
      <c r="C41" s="501">
        <v>43248</v>
      </c>
      <c r="D41" s="158" t="s">
        <v>697</v>
      </c>
      <c r="E41" s="157" t="s">
        <v>697</v>
      </c>
      <c r="F41" s="158" t="s">
        <v>714</v>
      </c>
      <c r="G41" s="157" t="s">
        <v>711</v>
      </c>
      <c r="H41" s="157">
        <v>10</v>
      </c>
      <c r="I41" s="157"/>
      <c r="J41" s="500" t="s">
        <v>715</v>
      </c>
      <c r="K41" s="332" t="s">
        <v>647</v>
      </c>
    </row>
    <row r="42" spans="1:16" ht="15.9" customHeight="1">
      <c r="A42" s="330">
        <v>39</v>
      </c>
      <c r="B42" s="495" t="s">
        <v>716</v>
      </c>
      <c r="C42" s="496">
        <v>43391</v>
      </c>
      <c r="D42" s="157" t="s">
        <v>697</v>
      </c>
      <c r="E42" s="157" t="s">
        <v>697</v>
      </c>
      <c r="F42" s="158" t="s">
        <v>717</v>
      </c>
      <c r="G42" s="157" t="s">
        <v>718</v>
      </c>
      <c r="H42" s="157">
        <v>10</v>
      </c>
      <c r="I42" s="157"/>
      <c r="J42" s="636" t="s">
        <v>596</v>
      </c>
      <c r="K42" s="332" t="s">
        <v>647</v>
      </c>
    </row>
    <row r="43" spans="1:16" ht="15.9" customHeight="1">
      <c r="A43" s="330">
        <v>40</v>
      </c>
      <c r="B43" s="495" t="s">
        <v>719</v>
      </c>
      <c r="C43" s="496">
        <v>36927</v>
      </c>
      <c r="D43" s="157" t="s">
        <v>697</v>
      </c>
      <c r="E43" s="157" t="s">
        <v>697</v>
      </c>
      <c r="F43" s="158" t="s">
        <v>720</v>
      </c>
      <c r="G43" s="157" t="s">
        <v>718</v>
      </c>
      <c r="H43" s="497">
        <v>10</v>
      </c>
      <c r="I43" s="157"/>
      <c r="J43" s="500" t="s">
        <v>721</v>
      </c>
      <c r="K43" s="332" t="s">
        <v>647</v>
      </c>
    </row>
    <row r="44" spans="1:16" ht="15.9" customHeight="1">
      <c r="A44" s="330">
        <v>41</v>
      </c>
      <c r="B44" s="495" t="s">
        <v>722</v>
      </c>
      <c r="C44" s="502">
        <v>37161</v>
      </c>
      <c r="D44" s="157" t="s">
        <v>697</v>
      </c>
      <c r="E44" s="157" t="s">
        <v>697</v>
      </c>
      <c r="F44" s="158" t="s">
        <v>723</v>
      </c>
      <c r="G44" s="157" t="s">
        <v>724</v>
      </c>
      <c r="H44" s="157">
        <v>10</v>
      </c>
      <c r="I44" s="157"/>
      <c r="J44" s="636" t="s">
        <v>596</v>
      </c>
      <c r="K44" s="332" t="s">
        <v>647</v>
      </c>
    </row>
    <row r="45" spans="1:16" ht="15.9" customHeight="1">
      <c r="A45" s="330">
        <v>42</v>
      </c>
      <c r="B45" s="157" t="s">
        <v>725</v>
      </c>
      <c r="C45" s="496">
        <v>36895</v>
      </c>
      <c r="D45" s="157" t="s">
        <v>697</v>
      </c>
      <c r="E45" s="157" t="s">
        <v>697</v>
      </c>
      <c r="F45" s="158" t="s">
        <v>726</v>
      </c>
      <c r="G45" s="157" t="s">
        <v>711</v>
      </c>
      <c r="H45" s="157">
        <v>10</v>
      </c>
      <c r="I45" s="157"/>
      <c r="J45" s="500" t="s">
        <v>727</v>
      </c>
      <c r="K45" s="332" t="s">
        <v>647</v>
      </c>
    </row>
    <row r="46" spans="1:16" ht="15.9" customHeight="1">
      <c r="A46" s="330">
        <v>43</v>
      </c>
      <c r="B46" s="158" t="s">
        <v>728</v>
      </c>
      <c r="C46" s="496">
        <v>37469</v>
      </c>
      <c r="D46" s="157" t="s">
        <v>697</v>
      </c>
      <c r="E46" s="157" t="s">
        <v>697</v>
      </c>
      <c r="F46" s="158" t="s">
        <v>729</v>
      </c>
      <c r="G46" s="157" t="s">
        <v>711</v>
      </c>
      <c r="H46" s="157">
        <v>10</v>
      </c>
      <c r="I46" s="157"/>
      <c r="J46" s="645" t="s">
        <v>730</v>
      </c>
      <c r="K46" s="332" t="s">
        <v>647</v>
      </c>
    </row>
    <row r="47" spans="1:16" ht="15.9" customHeight="1">
      <c r="A47" s="330">
        <v>44</v>
      </c>
      <c r="B47" s="158" t="s">
        <v>731</v>
      </c>
      <c r="C47" s="490">
        <v>40497</v>
      </c>
      <c r="D47" s="158" t="s">
        <v>605</v>
      </c>
      <c r="E47" s="158" t="s">
        <v>122</v>
      </c>
      <c r="F47" s="158" t="s">
        <v>732</v>
      </c>
      <c r="G47" s="158" t="s">
        <v>733</v>
      </c>
      <c r="H47" s="158">
        <v>2</v>
      </c>
      <c r="I47" s="494" t="s">
        <v>607</v>
      </c>
      <c r="J47" s="637" t="s">
        <v>311</v>
      </c>
      <c r="K47" s="332" t="s">
        <v>734</v>
      </c>
    </row>
    <row r="48" spans="1:16" ht="15.9" customHeight="1">
      <c r="A48" s="330">
        <v>45</v>
      </c>
      <c r="B48" s="157" t="s">
        <v>735</v>
      </c>
      <c r="C48" s="490">
        <v>39645</v>
      </c>
      <c r="D48" s="158" t="s">
        <v>605</v>
      </c>
      <c r="E48" s="158" t="s">
        <v>122</v>
      </c>
      <c r="F48" s="158" t="s">
        <v>736</v>
      </c>
      <c r="G48" s="158" t="s">
        <v>737</v>
      </c>
      <c r="H48" s="158">
        <v>2</v>
      </c>
      <c r="I48" s="158" t="s">
        <v>738</v>
      </c>
      <c r="J48" s="637" t="s">
        <v>739</v>
      </c>
      <c r="K48" s="332" t="s">
        <v>734</v>
      </c>
    </row>
    <row r="49" spans="1:13" ht="15.9" customHeight="1">
      <c r="A49" s="330">
        <v>46</v>
      </c>
      <c r="B49" s="157" t="s">
        <v>740</v>
      </c>
      <c r="C49" s="490">
        <v>40070</v>
      </c>
      <c r="D49" s="158" t="s">
        <v>600</v>
      </c>
      <c r="E49" s="158" t="s">
        <v>601</v>
      </c>
      <c r="F49" s="158" t="s">
        <v>741</v>
      </c>
      <c r="G49" s="158" t="s">
        <v>742</v>
      </c>
      <c r="H49" s="158">
        <v>3</v>
      </c>
      <c r="I49" s="157"/>
      <c r="J49" s="637" t="s">
        <v>311</v>
      </c>
      <c r="K49" s="332" t="s">
        <v>734</v>
      </c>
    </row>
    <row r="50" spans="1:13" ht="15.9" customHeight="1">
      <c r="A50" s="330">
        <v>47</v>
      </c>
      <c r="B50" s="157" t="s">
        <v>743</v>
      </c>
      <c r="C50" s="157" t="s">
        <v>744</v>
      </c>
      <c r="D50" s="332" t="s">
        <v>642</v>
      </c>
      <c r="E50" s="494" t="s">
        <v>892</v>
      </c>
      <c r="F50" s="157" t="s">
        <v>745</v>
      </c>
      <c r="G50" s="157" t="s">
        <v>737</v>
      </c>
      <c r="H50" s="332">
        <v>8</v>
      </c>
      <c r="I50" s="157"/>
      <c r="J50" s="633" t="s">
        <v>311</v>
      </c>
      <c r="K50" s="331" t="s">
        <v>746</v>
      </c>
    </row>
    <row r="51" spans="1:13" ht="15.9" customHeight="1">
      <c r="A51" s="330">
        <v>48</v>
      </c>
      <c r="B51" s="158" t="s">
        <v>747</v>
      </c>
      <c r="C51" s="158" t="s">
        <v>748</v>
      </c>
      <c r="D51" s="158" t="s">
        <v>605</v>
      </c>
      <c r="E51" s="158" t="s">
        <v>601</v>
      </c>
      <c r="F51" s="158" t="s">
        <v>749</v>
      </c>
      <c r="G51" s="158" t="s">
        <v>750</v>
      </c>
      <c r="H51" s="158">
        <v>11</v>
      </c>
      <c r="I51" s="157"/>
      <c r="J51" s="637" t="s">
        <v>311</v>
      </c>
      <c r="K51" s="331" t="s">
        <v>746</v>
      </c>
    </row>
    <row r="52" spans="1:13" ht="15.9" customHeight="1">
      <c r="A52" s="330">
        <v>49</v>
      </c>
      <c r="B52" s="157" t="s">
        <v>751</v>
      </c>
      <c r="C52" s="496">
        <v>37350</v>
      </c>
      <c r="D52" s="157" t="s">
        <v>697</v>
      </c>
      <c r="E52" s="157" t="s">
        <v>697</v>
      </c>
      <c r="F52" s="157" t="s">
        <v>753</v>
      </c>
      <c r="G52" s="158" t="s">
        <v>754</v>
      </c>
      <c r="H52" s="157">
        <v>10</v>
      </c>
      <c r="I52" s="158" t="s">
        <v>752</v>
      </c>
      <c r="J52" s="639" t="s">
        <v>596</v>
      </c>
      <c r="K52" s="331" t="s">
        <v>746</v>
      </c>
    </row>
    <row r="53" spans="1:13" ht="15.9" customHeight="1">
      <c r="A53" s="330">
        <v>50</v>
      </c>
      <c r="B53" s="158" t="s">
        <v>755</v>
      </c>
      <c r="C53" s="490">
        <v>37765</v>
      </c>
      <c r="D53" s="158" t="s">
        <v>756</v>
      </c>
      <c r="E53" s="158" t="s">
        <v>601</v>
      </c>
      <c r="F53" s="158" t="s">
        <v>757</v>
      </c>
      <c r="G53" s="158" t="s">
        <v>758</v>
      </c>
      <c r="H53" s="158">
        <v>9</v>
      </c>
      <c r="I53" s="158" t="s">
        <v>752</v>
      </c>
      <c r="J53" s="633" t="s">
        <v>311</v>
      </c>
      <c r="K53" s="331" t="s">
        <v>746</v>
      </c>
    </row>
    <row r="54" spans="1:13" ht="15.9" customHeight="1">
      <c r="A54" s="330">
        <v>51</v>
      </c>
      <c r="B54" s="158" t="s">
        <v>759</v>
      </c>
      <c r="C54" s="490">
        <v>37831</v>
      </c>
      <c r="D54" s="158" t="s">
        <v>760</v>
      </c>
      <c r="E54" s="494" t="s">
        <v>892</v>
      </c>
      <c r="F54" s="158" t="s">
        <v>761</v>
      </c>
      <c r="G54" s="158" t="s">
        <v>758</v>
      </c>
      <c r="H54" s="158">
        <v>9</v>
      </c>
      <c r="I54" s="158" t="s">
        <v>752</v>
      </c>
      <c r="J54" s="633" t="s">
        <v>311</v>
      </c>
      <c r="K54" s="331" t="s">
        <v>746</v>
      </c>
    </row>
    <row r="55" spans="1:13" ht="15.9" customHeight="1">
      <c r="A55" s="330">
        <v>52</v>
      </c>
      <c r="B55" s="158" t="s">
        <v>762</v>
      </c>
      <c r="C55" s="490">
        <v>37347</v>
      </c>
      <c r="D55" s="158" t="s">
        <v>697</v>
      </c>
      <c r="E55" s="157" t="s">
        <v>697</v>
      </c>
      <c r="F55" s="158" t="s">
        <v>763</v>
      </c>
      <c r="G55" s="158" t="s">
        <v>758</v>
      </c>
      <c r="H55" s="158">
        <v>10</v>
      </c>
      <c r="I55" s="158" t="s">
        <v>752</v>
      </c>
      <c r="J55" s="643" t="s">
        <v>311</v>
      </c>
      <c r="K55" s="331" t="s">
        <v>746</v>
      </c>
    </row>
    <row r="56" spans="1:13" ht="15.9" customHeight="1">
      <c r="A56" s="330">
        <v>53</v>
      </c>
      <c r="B56" s="158" t="s">
        <v>469</v>
      </c>
      <c r="C56" s="490">
        <v>37185</v>
      </c>
      <c r="D56" s="158" t="s">
        <v>764</v>
      </c>
      <c r="E56" s="494" t="s">
        <v>892</v>
      </c>
      <c r="F56" s="158" t="s">
        <v>765</v>
      </c>
      <c r="G56" s="158" t="s">
        <v>758</v>
      </c>
      <c r="H56" s="158">
        <v>9</v>
      </c>
      <c r="I56" s="158" t="s">
        <v>752</v>
      </c>
      <c r="J56" s="634" t="s">
        <v>596</v>
      </c>
      <c r="K56" s="331" t="s">
        <v>746</v>
      </c>
    </row>
    <row r="57" spans="1:13" ht="15.9" customHeight="1">
      <c r="A57" s="330">
        <v>54</v>
      </c>
      <c r="B57" s="157" t="s">
        <v>766</v>
      </c>
      <c r="C57" s="496">
        <v>37462</v>
      </c>
      <c r="D57" s="157" t="s">
        <v>697</v>
      </c>
      <c r="E57" s="157" t="s">
        <v>697</v>
      </c>
      <c r="F57" s="157" t="s">
        <v>767</v>
      </c>
      <c r="G57" s="157" t="s">
        <v>758</v>
      </c>
      <c r="H57" s="157">
        <v>10</v>
      </c>
      <c r="I57" s="158" t="s">
        <v>752</v>
      </c>
      <c r="J57" s="636" t="s">
        <v>596</v>
      </c>
      <c r="K57" s="331" t="s">
        <v>746</v>
      </c>
    </row>
    <row r="58" spans="1:13" ht="15.9" customHeight="1">
      <c r="A58" s="330">
        <v>55</v>
      </c>
      <c r="B58" s="334" t="s">
        <v>768</v>
      </c>
      <c r="C58" s="646">
        <v>37453</v>
      </c>
      <c r="D58" s="497" t="s">
        <v>697</v>
      </c>
      <c r="E58" s="157" t="s">
        <v>697</v>
      </c>
      <c r="F58" s="497" t="s">
        <v>769</v>
      </c>
      <c r="G58" s="334" t="s">
        <v>770</v>
      </c>
      <c r="H58" s="334">
        <v>10</v>
      </c>
      <c r="I58" s="647" t="s">
        <v>752</v>
      </c>
      <c r="J58" s="648" t="s">
        <v>596</v>
      </c>
      <c r="K58" s="331" t="s">
        <v>746</v>
      </c>
    </row>
    <row r="59" spans="1:13" ht="15.9" customHeight="1">
      <c r="A59" s="330">
        <v>56</v>
      </c>
      <c r="B59" s="334" t="s">
        <v>771</v>
      </c>
      <c r="C59" s="646">
        <v>37419</v>
      </c>
      <c r="D59" s="497" t="s">
        <v>697</v>
      </c>
      <c r="E59" s="157" t="s">
        <v>697</v>
      </c>
      <c r="F59" s="497" t="s">
        <v>772</v>
      </c>
      <c r="G59" s="647" t="s">
        <v>773</v>
      </c>
      <c r="H59" s="497">
        <v>10</v>
      </c>
      <c r="I59" s="647" t="s">
        <v>752</v>
      </c>
      <c r="J59" s="648" t="s">
        <v>596</v>
      </c>
      <c r="K59" s="331" t="s">
        <v>746</v>
      </c>
      <c r="L59" s="333"/>
      <c r="M59" s="333"/>
    </row>
    <row r="60" spans="1:13" ht="15.9" customHeight="1">
      <c r="A60" s="330">
        <v>57</v>
      </c>
      <c r="B60" s="649" t="s">
        <v>774</v>
      </c>
      <c r="C60" s="650">
        <v>37001</v>
      </c>
      <c r="D60" s="649"/>
      <c r="E60" s="649" t="s">
        <v>121</v>
      </c>
      <c r="F60" s="649" t="s">
        <v>775</v>
      </c>
      <c r="G60" s="649" t="s">
        <v>776</v>
      </c>
      <c r="H60" s="649">
        <v>10</v>
      </c>
      <c r="I60" s="649" t="s">
        <v>777</v>
      </c>
      <c r="J60" s="651" t="s">
        <v>311</v>
      </c>
      <c r="K60" s="331" t="s">
        <v>778</v>
      </c>
    </row>
    <row r="61" spans="1:13" ht="15.9" customHeight="1">
      <c r="A61" s="330">
        <v>58</v>
      </c>
      <c r="B61" s="649" t="s">
        <v>779</v>
      </c>
      <c r="C61" s="650">
        <v>36998</v>
      </c>
      <c r="D61" s="649"/>
      <c r="E61" s="649" t="s">
        <v>121</v>
      </c>
      <c r="F61" s="649" t="s">
        <v>775</v>
      </c>
      <c r="G61" s="649" t="s">
        <v>780</v>
      </c>
      <c r="H61" s="649">
        <v>11</v>
      </c>
      <c r="I61" s="649" t="s">
        <v>781</v>
      </c>
      <c r="J61" s="651" t="s">
        <v>311</v>
      </c>
      <c r="K61" s="331" t="s">
        <v>778</v>
      </c>
    </row>
    <row r="62" spans="1:13" ht="15.9" customHeight="1">
      <c r="A62" s="330">
        <v>59</v>
      </c>
      <c r="B62" s="649" t="s">
        <v>782</v>
      </c>
      <c r="C62" s="650">
        <v>37147</v>
      </c>
      <c r="D62" s="649" t="s">
        <v>619</v>
      </c>
      <c r="E62" s="157" t="s">
        <v>697</v>
      </c>
      <c r="F62" s="649" t="s">
        <v>783</v>
      </c>
      <c r="G62" s="649" t="s">
        <v>784</v>
      </c>
      <c r="H62" s="649">
        <v>11</v>
      </c>
      <c r="I62" s="649"/>
      <c r="J62" s="651" t="s">
        <v>311</v>
      </c>
      <c r="K62" s="331" t="s">
        <v>778</v>
      </c>
    </row>
    <row r="63" spans="1:13" ht="15.9" customHeight="1">
      <c r="A63" s="330">
        <v>60</v>
      </c>
      <c r="B63" s="649" t="s">
        <v>785</v>
      </c>
      <c r="C63" s="652">
        <v>37545</v>
      </c>
      <c r="D63" s="653" t="s">
        <v>619</v>
      </c>
      <c r="E63" s="157" t="s">
        <v>697</v>
      </c>
      <c r="F63" s="653" t="s">
        <v>786</v>
      </c>
      <c r="G63" s="653" t="s">
        <v>787</v>
      </c>
      <c r="H63" s="653">
        <v>10</v>
      </c>
      <c r="I63" s="653"/>
      <c r="J63" s="654" t="s">
        <v>596</v>
      </c>
      <c r="K63" s="331" t="s">
        <v>778</v>
      </c>
    </row>
    <row r="64" spans="1:13" ht="15.9" customHeight="1">
      <c r="A64" s="330">
        <v>61</v>
      </c>
      <c r="B64" s="649" t="s">
        <v>402</v>
      </c>
      <c r="C64" s="650">
        <v>37601</v>
      </c>
      <c r="D64" s="649" t="s">
        <v>788</v>
      </c>
      <c r="E64" s="494" t="s">
        <v>892</v>
      </c>
      <c r="F64" s="649" t="s">
        <v>789</v>
      </c>
      <c r="G64" s="649" t="s">
        <v>790</v>
      </c>
      <c r="H64" s="649">
        <v>9</v>
      </c>
      <c r="I64" s="649" t="s">
        <v>607</v>
      </c>
      <c r="J64" s="655" t="s">
        <v>596</v>
      </c>
      <c r="K64" s="331" t="s">
        <v>778</v>
      </c>
    </row>
    <row r="65" spans="1:12" ht="15.9" customHeight="1">
      <c r="A65" s="330">
        <v>62</v>
      </c>
      <c r="B65" s="649" t="s">
        <v>791</v>
      </c>
      <c r="C65" s="650">
        <v>36992</v>
      </c>
      <c r="D65" s="649" t="s">
        <v>619</v>
      </c>
      <c r="E65" s="157" t="s">
        <v>697</v>
      </c>
      <c r="F65" s="649" t="s">
        <v>792</v>
      </c>
      <c r="G65" s="649" t="s">
        <v>793</v>
      </c>
      <c r="H65" s="649">
        <v>11</v>
      </c>
      <c r="I65" s="649"/>
      <c r="J65" s="651" t="s">
        <v>311</v>
      </c>
      <c r="K65" s="331" t="s">
        <v>778</v>
      </c>
    </row>
    <row r="66" spans="1:12" ht="15.9" customHeight="1">
      <c r="A66" s="330">
        <v>63</v>
      </c>
      <c r="B66" s="649" t="s">
        <v>794</v>
      </c>
      <c r="C66" s="650">
        <v>37164</v>
      </c>
      <c r="D66" s="649"/>
      <c r="E66" s="649" t="s">
        <v>122</v>
      </c>
      <c r="F66" s="649" t="s">
        <v>775</v>
      </c>
      <c r="G66" s="649" t="s">
        <v>780</v>
      </c>
      <c r="H66" s="649">
        <v>9</v>
      </c>
      <c r="I66" s="649" t="s">
        <v>607</v>
      </c>
      <c r="J66" s="651" t="s">
        <v>311</v>
      </c>
      <c r="K66" s="331" t="s">
        <v>778</v>
      </c>
      <c r="L66">
        <v>2</v>
      </c>
    </row>
    <row r="67" spans="1:12" ht="15.9" customHeight="1">
      <c r="A67" s="330">
        <v>64</v>
      </c>
      <c r="B67" s="494" t="s">
        <v>795</v>
      </c>
      <c r="C67" s="656">
        <v>37892</v>
      </c>
      <c r="D67" s="494" t="s">
        <v>796</v>
      </c>
      <c r="E67" s="494" t="s">
        <v>892</v>
      </c>
      <c r="F67" s="657" t="s">
        <v>797</v>
      </c>
      <c r="G67" s="657" t="s">
        <v>798</v>
      </c>
      <c r="H67" s="657">
        <v>9</v>
      </c>
      <c r="I67" s="657"/>
      <c r="J67" s="658" t="s">
        <v>311</v>
      </c>
      <c r="K67" s="331" t="s">
        <v>778</v>
      </c>
    </row>
    <row r="68" spans="1:12" ht="15.9" customHeight="1">
      <c r="A68" s="330">
        <v>65</v>
      </c>
      <c r="B68" s="494" t="s">
        <v>799</v>
      </c>
      <c r="C68" s="656">
        <v>40267</v>
      </c>
      <c r="D68" s="494" t="s">
        <v>800</v>
      </c>
      <c r="E68" s="494" t="s">
        <v>121</v>
      </c>
      <c r="F68" s="494" t="s">
        <v>801</v>
      </c>
      <c r="G68" s="494" t="s">
        <v>802</v>
      </c>
      <c r="H68" s="494">
        <v>1</v>
      </c>
      <c r="I68" s="494" t="s">
        <v>607</v>
      </c>
      <c r="J68" s="659" t="s">
        <v>803</v>
      </c>
      <c r="K68" s="331" t="s">
        <v>778</v>
      </c>
    </row>
    <row r="69" spans="1:12" ht="15.9" customHeight="1">
      <c r="A69" s="330">
        <v>66</v>
      </c>
      <c r="B69" s="158" t="s">
        <v>804</v>
      </c>
      <c r="C69" s="490">
        <v>36949</v>
      </c>
      <c r="D69" s="158" t="s">
        <v>619</v>
      </c>
      <c r="E69" s="158" t="s">
        <v>601</v>
      </c>
      <c r="F69" s="158" t="s">
        <v>805</v>
      </c>
      <c r="G69" s="157" t="s">
        <v>806</v>
      </c>
      <c r="H69" s="158">
        <v>10</v>
      </c>
      <c r="I69" s="157">
        <v>0</v>
      </c>
      <c r="J69" s="157" t="s">
        <v>807</v>
      </c>
      <c r="K69" s="334" t="s">
        <v>808</v>
      </c>
    </row>
    <row r="70" spans="1:12" ht="15.9" customHeight="1">
      <c r="A70" s="330">
        <v>67</v>
      </c>
      <c r="B70" s="660" t="s">
        <v>809</v>
      </c>
      <c r="C70" s="661">
        <v>37224</v>
      </c>
      <c r="D70" s="662" t="s">
        <v>619</v>
      </c>
      <c r="E70" s="662" t="s">
        <v>601</v>
      </c>
      <c r="F70" s="158" t="s">
        <v>810</v>
      </c>
      <c r="G70" s="157" t="s">
        <v>806</v>
      </c>
      <c r="H70" s="158">
        <v>10</v>
      </c>
      <c r="I70" s="157">
        <v>0</v>
      </c>
      <c r="J70" s="634" t="s">
        <v>596</v>
      </c>
      <c r="K70" s="332" t="s">
        <v>808</v>
      </c>
    </row>
    <row r="71" spans="1:12" ht="15.9" customHeight="1">
      <c r="A71" s="330">
        <v>68</v>
      </c>
      <c r="B71" s="660" t="s">
        <v>811</v>
      </c>
      <c r="C71" s="661">
        <v>37359</v>
      </c>
      <c r="D71" s="662" t="s">
        <v>619</v>
      </c>
      <c r="E71" s="662" t="s">
        <v>601</v>
      </c>
      <c r="F71" s="158" t="s">
        <v>810</v>
      </c>
      <c r="G71" s="157" t="s">
        <v>806</v>
      </c>
      <c r="H71" s="158">
        <v>10</v>
      </c>
      <c r="I71" s="157">
        <v>0</v>
      </c>
      <c r="J71" s="634" t="s">
        <v>596</v>
      </c>
      <c r="K71" s="332" t="s">
        <v>808</v>
      </c>
    </row>
    <row r="72" spans="1:12" ht="15.9" customHeight="1">
      <c r="A72" s="330">
        <v>69</v>
      </c>
      <c r="B72" s="158" t="s">
        <v>812</v>
      </c>
      <c r="C72" s="661">
        <v>37274</v>
      </c>
      <c r="D72" s="662" t="s">
        <v>619</v>
      </c>
      <c r="E72" s="662" t="s">
        <v>601</v>
      </c>
      <c r="F72" s="158" t="s">
        <v>813</v>
      </c>
      <c r="G72" s="157" t="s">
        <v>814</v>
      </c>
      <c r="H72" s="158">
        <v>10</v>
      </c>
      <c r="I72" s="157">
        <v>0</v>
      </c>
      <c r="J72" s="634" t="s">
        <v>596</v>
      </c>
      <c r="K72" s="334" t="s">
        <v>808</v>
      </c>
    </row>
    <row r="73" spans="1:12" ht="15.9" customHeight="1">
      <c r="A73" s="330">
        <v>70</v>
      </c>
      <c r="B73" s="660" t="s">
        <v>815</v>
      </c>
      <c r="C73" s="661">
        <v>40436</v>
      </c>
      <c r="D73" s="662" t="s">
        <v>642</v>
      </c>
      <c r="E73" s="662" t="s">
        <v>601</v>
      </c>
      <c r="F73" s="158" t="s">
        <v>816</v>
      </c>
      <c r="G73" s="157" t="s">
        <v>817</v>
      </c>
      <c r="H73" s="662">
        <v>2</v>
      </c>
      <c r="I73" s="635" t="s">
        <v>607</v>
      </c>
      <c r="J73" s="633" t="s">
        <v>311</v>
      </c>
      <c r="K73" s="332" t="s">
        <v>808</v>
      </c>
    </row>
    <row r="74" spans="1:12" ht="15.9" customHeight="1">
      <c r="A74" s="330">
        <v>71</v>
      </c>
      <c r="B74" s="660" t="s">
        <v>818</v>
      </c>
      <c r="C74" s="661">
        <v>38663</v>
      </c>
      <c r="D74" s="662" t="s">
        <v>642</v>
      </c>
      <c r="E74" s="662" t="s">
        <v>601</v>
      </c>
      <c r="F74" s="158" t="s">
        <v>816</v>
      </c>
      <c r="G74" s="157" t="s">
        <v>819</v>
      </c>
      <c r="H74" s="662">
        <v>6</v>
      </c>
      <c r="I74" s="157">
        <v>0</v>
      </c>
      <c r="J74" s="634" t="s">
        <v>596</v>
      </c>
      <c r="K74" s="331" t="s">
        <v>808</v>
      </c>
    </row>
    <row r="75" spans="1:12" ht="15.9" customHeight="1">
      <c r="A75" s="330">
        <v>72</v>
      </c>
      <c r="B75" s="660" t="s">
        <v>820</v>
      </c>
      <c r="C75" s="498">
        <v>37887</v>
      </c>
      <c r="D75" s="662" t="s">
        <v>642</v>
      </c>
      <c r="E75" s="662" t="s">
        <v>601</v>
      </c>
      <c r="F75" s="158" t="s">
        <v>816</v>
      </c>
      <c r="G75" s="157" t="s">
        <v>821</v>
      </c>
      <c r="H75" s="662">
        <v>9</v>
      </c>
      <c r="I75" s="157">
        <v>0</v>
      </c>
      <c r="J75" s="634" t="s">
        <v>596</v>
      </c>
      <c r="K75" s="334" t="s">
        <v>808</v>
      </c>
    </row>
    <row r="76" spans="1:12" ht="15.9" customHeight="1">
      <c r="A76" s="330">
        <v>73</v>
      </c>
      <c r="B76" s="158" t="s">
        <v>822</v>
      </c>
      <c r="C76" s="661">
        <v>37213</v>
      </c>
      <c r="D76" s="662" t="s">
        <v>642</v>
      </c>
      <c r="E76" s="662" t="s">
        <v>601</v>
      </c>
      <c r="F76" s="158" t="s">
        <v>823</v>
      </c>
      <c r="G76" s="157" t="s">
        <v>824</v>
      </c>
      <c r="H76" s="662">
        <v>8</v>
      </c>
      <c r="I76" s="635" t="s">
        <v>607</v>
      </c>
      <c r="J76" s="634" t="s">
        <v>596</v>
      </c>
      <c r="K76" s="334" t="s">
        <v>808</v>
      </c>
    </row>
    <row r="77" spans="1:12" ht="15.9" customHeight="1">
      <c r="A77" s="330">
        <v>74</v>
      </c>
      <c r="B77" s="663" t="s">
        <v>825</v>
      </c>
      <c r="C77" s="661">
        <v>37225</v>
      </c>
      <c r="D77" s="662" t="s">
        <v>605</v>
      </c>
      <c r="E77" s="662" t="s">
        <v>601</v>
      </c>
      <c r="F77" s="158" t="s">
        <v>826</v>
      </c>
      <c r="G77" s="157" t="s">
        <v>827</v>
      </c>
      <c r="H77" s="662">
        <v>10</v>
      </c>
      <c r="I77" s="635">
        <v>0</v>
      </c>
      <c r="J77" s="634" t="s">
        <v>596</v>
      </c>
      <c r="K77" s="332" t="s">
        <v>808</v>
      </c>
    </row>
    <row r="78" spans="1:12" ht="15.9" customHeight="1">
      <c r="A78" s="330">
        <v>75</v>
      </c>
      <c r="B78" s="489" t="s">
        <v>828</v>
      </c>
      <c r="C78" s="664">
        <v>38723</v>
      </c>
      <c r="D78" s="489" t="s">
        <v>589</v>
      </c>
      <c r="E78" s="494" t="s">
        <v>601</v>
      </c>
      <c r="F78" s="489" t="s">
        <v>829</v>
      </c>
      <c r="G78" s="489" t="s">
        <v>830</v>
      </c>
      <c r="H78" s="489">
        <v>6</v>
      </c>
      <c r="I78" s="489" t="s">
        <v>752</v>
      </c>
      <c r="J78" s="665" t="s">
        <v>311</v>
      </c>
      <c r="K78" s="640" t="s">
        <v>831</v>
      </c>
    </row>
    <row r="79" spans="1:12" ht="15.9" customHeight="1">
      <c r="A79" s="330">
        <v>76</v>
      </c>
      <c r="B79" s="489" t="s">
        <v>832</v>
      </c>
      <c r="C79" s="664">
        <v>38624</v>
      </c>
      <c r="D79" s="489" t="s">
        <v>589</v>
      </c>
      <c r="E79" s="494" t="s">
        <v>601</v>
      </c>
      <c r="F79" s="489" t="s">
        <v>833</v>
      </c>
      <c r="G79" s="489" t="s">
        <v>830</v>
      </c>
      <c r="H79" s="489">
        <v>6</v>
      </c>
      <c r="I79" s="489" t="s">
        <v>834</v>
      </c>
      <c r="J79" s="665" t="s">
        <v>311</v>
      </c>
      <c r="K79" s="640" t="s">
        <v>831</v>
      </c>
    </row>
    <row r="80" spans="1:12" ht="15.9" customHeight="1">
      <c r="A80" s="330">
        <v>77</v>
      </c>
      <c r="B80" s="666" t="s">
        <v>835</v>
      </c>
      <c r="C80" s="667">
        <v>40149</v>
      </c>
      <c r="D80" s="666" t="s">
        <v>891</v>
      </c>
      <c r="E80" s="494" t="s">
        <v>892</v>
      </c>
      <c r="F80" s="666" t="s">
        <v>836</v>
      </c>
      <c r="G80" s="666" t="s">
        <v>830</v>
      </c>
      <c r="H80" s="666">
        <v>1</v>
      </c>
      <c r="I80" s="666" t="s">
        <v>607</v>
      </c>
      <c r="J80" s="668" t="s">
        <v>311</v>
      </c>
      <c r="K80" s="640" t="s">
        <v>831</v>
      </c>
    </row>
    <row r="81" spans="1:12" ht="15.9" customHeight="1">
      <c r="A81" s="330">
        <v>78</v>
      </c>
      <c r="B81" s="495" t="s">
        <v>837</v>
      </c>
      <c r="C81" s="641">
        <v>37661</v>
      </c>
      <c r="D81" s="495" t="s">
        <v>589</v>
      </c>
      <c r="E81" s="494" t="s">
        <v>601</v>
      </c>
      <c r="F81" s="495" t="s">
        <v>838</v>
      </c>
      <c r="G81" s="495" t="s">
        <v>830</v>
      </c>
      <c r="H81" s="495">
        <v>8</v>
      </c>
      <c r="I81" s="495" t="s">
        <v>738</v>
      </c>
      <c r="J81" s="637" t="s">
        <v>311</v>
      </c>
      <c r="K81" s="640" t="s">
        <v>831</v>
      </c>
    </row>
    <row r="82" spans="1:12" ht="15.9" customHeight="1">
      <c r="A82" s="330">
        <v>79</v>
      </c>
      <c r="B82" s="669" t="s">
        <v>839</v>
      </c>
      <c r="C82" s="670">
        <v>39277</v>
      </c>
      <c r="D82" s="669" t="s">
        <v>589</v>
      </c>
      <c r="E82" s="494" t="s">
        <v>601</v>
      </c>
      <c r="F82" s="669" t="s">
        <v>840</v>
      </c>
      <c r="G82" s="669" t="s">
        <v>830</v>
      </c>
      <c r="H82" s="669">
        <v>5</v>
      </c>
      <c r="I82" s="669" t="s">
        <v>752</v>
      </c>
      <c r="J82" s="671" t="s">
        <v>311</v>
      </c>
      <c r="K82" s="640" t="s">
        <v>831</v>
      </c>
    </row>
    <row r="83" spans="1:12" ht="15.9" customHeight="1">
      <c r="A83" s="330">
        <v>80</v>
      </c>
      <c r="B83" s="489" t="s">
        <v>841</v>
      </c>
      <c r="C83" s="664">
        <v>40830</v>
      </c>
      <c r="D83" s="489" t="s">
        <v>589</v>
      </c>
      <c r="E83" s="494" t="s">
        <v>601</v>
      </c>
      <c r="F83" s="489" t="s">
        <v>842</v>
      </c>
      <c r="G83" s="489" t="s">
        <v>843</v>
      </c>
      <c r="H83" s="489">
        <v>1</v>
      </c>
      <c r="I83" s="489" t="s">
        <v>752</v>
      </c>
      <c r="J83" s="665" t="s">
        <v>311</v>
      </c>
      <c r="K83" s="640" t="s">
        <v>831</v>
      </c>
    </row>
    <row r="84" spans="1:12" ht="15.9" customHeight="1">
      <c r="A84" s="330">
        <v>81</v>
      </c>
      <c r="B84" s="669" t="s">
        <v>844</v>
      </c>
      <c r="C84" s="670">
        <v>36896</v>
      </c>
      <c r="D84" s="669" t="s">
        <v>600</v>
      </c>
      <c r="E84" s="809" t="s">
        <v>601</v>
      </c>
      <c r="F84" s="669" t="s">
        <v>845</v>
      </c>
      <c r="G84" s="669" t="s">
        <v>846</v>
      </c>
      <c r="H84" s="489">
        <v>11</v>
      </c>
      <c r="I84" s="672" t="s">
        <v>752</v>
      </c>
      <c r="J84" s="669" t="s">
        <v>847</v>
      </c>
      <c r="K84" s="640" t="s">
        <v>831</v>
      </c>
    </row>
    <row r="85" spans="1:12" ht="15.9" customHeight="1">
      <c r="A85" s="330">
        <v>82</v>
      </c>
      <c r="B85" s="489" t="s">
        <v>848</v>
      </c>
      <c r="C85" s="664">
        <v>37539</v>
      </c>
      <c r="D85" s="489" t="s">
        <v>589</v>
      </c>
      <c r="E85" s="494" t="s">
        <v>601</v>
      </c>
      <c r="F85" s="489" t="s">
        <v>849</v>
      </c>
      <c r="G85" s="489" t="s">
        <v>830</v>
      </c>
      <c r="H85" s="489">
        <v>9</v>
      </c>
      <c r="I85" s="489" t="s">
        <v>752</v>
      </c>
      <c r="J85" s="665" t="s">
        <v>311</v>
      </c>
      <c r="K85" s="640" t="s">
        <v>831</v>
      </c>
      <c r="L85">
        <v>7</v>
      </c>
    </row>
    <row r="86" spans="1:12" ht="15.9" customHeight="1">
      <c r="A86" s="330">
        <v>83</v>
      </c>
      <c r="B86" s="489" t="s">
        <v>850</v>
      </c>
      <c r="C86" s="664">
        <v>38853</v>
      </c>
      <c r="D86" s="489" t="s">
        <v>589</v>
      </c>
      <c r="E86" s="494" t="s">
        <v>601</v>
      </c>
      <c r="F86" s="489" t="s">
        <v>851</v>
      </c>
      <c r="G86" s="489" t="s">
        <v>830</v>
      </c>
      <c r="H86" s="489">
        <v>6</v>
      </c>
      <c r="I86" s="489" t="s">
        <v>752</v>
      </c>
      <c r="J86" s="665" t="s">
        <v>311</v>
      </c>
      <c r="K86" s="640" t="s">
        <v>831</v>
      </c>
      <c r="L86">
        <v>8</v>
      </c>
    </row>
    <row r="87" spans="1:12" ht="15.9" customHeight="1">
      <c r="A87" s="330">
        <v>84</v>
      </c>
      <c r="B87" s="666" t="s">
        <v>852</v>
      </c>
      <c r="C87" s="667">
        <v>39938</v>
      </c>
      <c r="D87" s="666" t="s">
        <v>589</v>
      </c>
      <c r="E87" s="494" t="s">
        <v>601</v>
      </c>
      <c r="F87" s="666" t="s">
        <v>853</v>
      </c>
      <c r="G87" s="666" t="s">
        <v>830</v>
      </c>
      <c r="H87" s="489">
        <v>2</v>
      </c>
      <c r="I87" s="666" t="s">
        <v>854</v>
      </c>
      <c r="J87" s="668" t="s">
        <v>855</v>
      </c>
      <c r="K87" s="640" t="s">
        <v>831</v>
      </c>
      <c r="L87">
        <v>8</v>
      </c>
    </row>
    <row r="88" spans="1:12" ht="15.9" customHeight="1">
      <c r="A88" s="330">
        <v>85</v>
      </c>
      <c r="B88" s="673" t="s">
        <v>856</v>
      </c>
      <c r="C88" s="493">
        <v>39312</v>
      </c>
      <c r="D88" s="674" t="s">
        <v>642</v>
      </c>
      <c r="E88" s="494" t="s">
        <v>892</v>
      </c>
      <c r="F88" s="488" t="s">
        <v>857</v>
      </c>
      <c r="G88" s="488" t="s">
        <v>830</v>
      </c>
      <c r="H88" s="199">
        <v>5</v>
      </c>
      <c r="I88" s="2"/>
      <c r="J88" s="675" t="s">
        <v>858</v>
      </c>
      <c r="K88" s="504" t="s">
        <v>831</v>
      </c>
      <c r="L88">
        <v>9</v>
      </c>
    </row>
    <row r="89" spans="1:12" ht="15.9" customHeight="1">
      <c r="A89" s="330">
        <v>86</v>
      </c>
      <c r="B89" s="673" t="s">
        <v>859</v>
      </c>
      <c r="C89" s="493">
        <v>38880</v>
      </c>
      <c r="D89" s="674" t="s">
        <v>642</v>
      </c>
      <c r="E89" s="494" t="s">
        <v>892</v>
      </c>
      <c r="F89" s="488" t="s">
        <v>860</v>
      </c>
      <c r="G89" s="488" t="s">
        <v>830</v>
      </c>
      <c r="H89" s="199">
        <v>6</v>
      </c>
      <c r="I89" s="2"/>
      <c r="J89" s="675" t="s">
        <v>858</v>
      </c>
      <c r="K89" s="504" t="s">
        <v>831</v>
      </c>
      <c r="L89">
        <v>9</v>
      </c>
    </row>
    <row r="90" spans="1:12" ht="15.9" customHeight="1">
      <c r="A90" s="330">
        <v>87</v>
      </c>
      <c r="B90" s="445" t="s">
        <v>861</v>
      </c>
      <c r="C90" s="493">
        <v>38485</v>
      </c>
      <c r="D90" s="674" t="s">
        <v>642</v>
      </c>
      <c r="E90" s="494" t="s">
        <v>892</v>
      </c>
      <c r="F90" s="488" t="s">
        <v>862</v>
      </c>
      <c r="G90" s="488" t="s">
        <v>830</v>
      </c>
      <c r="H90" s="199">
        <v>7</v>
      </c>
      <c r="I90" s="2"/>
      <c r="J90" s="675" t="s">
        <v>858</v>
      </c>
      <c r="K90" s="504" t="s">
        <v>831</v>
      </c>
      <c r="L90">
        <v>9</v>
      </c>
    </row>
    <row r="91" spans="1:12" ht="15.9" customHeight="1">
      <c r="A91" s="330">
        <v>88</v>
      </c>
      <c r="B91" s="445"/>
      <c r="C91" s="493"/>
      <c r="D91" s="445"/>
      <c r="E91" s="445"/>
      <c r="F91" s="445"/>
      <c r="G91" s="445"/>
      <c r="H91" s="445"/>
      <c r="I91" s="444"/>
      <c r="J91" s="444"/>
      <c r="K91" s="329"/>
      <c r="L91">
        <v>10</v>
      </c>
    </row>
    <row r="92" spans="1:12" ht="15.9" customHeight="1">
      <c r="A92" s="330">
        <v>89</v>
      </c>
      <c r="B92" s="445"/>
      <c r="C92" s="493"/>
      <c r="D92" s="445"/>
      <c r="E92" s="445"/>
      <c r="F92" s="445"/>
      <c r="G92" s="445"/>
      <c r="H92" s="445"/>
      <c r="I92" s="444"/>
      <c r="J92" s="444"/>
      <c r="K92" s="329"/>
      <c r="L92">
        <v>10</v>
      </c>
    </row>
    <row r="93" spans="1:12" ht="15.9" customHeight="1">
      <c r="A93" s="330">
        <v>90</v>
      </c>
      <c r="B93" s="445"/>
      <c r="C93" s="493"/>
      <c r="D93" s="445"/>
      <c r="E93" s="445"/>
      <c r="F93" s="445"/>
      <c r="G93" s="445"/>
      <c r="H93" s="445"/>
      <c r="I93" s="444"/>
      <c r="J93" s="445"/>
      <c r="K93" s="329"/>
      <c r="L93">
        <v>10</v>
      </c>
    </row>
    <row r="94" spans="1:12" ht="15.9" customHeight="1">
      <c r="A94" s="330">
        <v>91</v>
      </c>
      <c r="B94" s="445"/>
      <c r="C94" s="493"/>
      <c r="D94" s="445"/>
      <c r="E94" s="445"/>
      <c r="F94" s="445"/>
      <c r="G94" s="445"/>
      <c r="H94" s="445"/>
      <c r="I94" s="503"/>
      <c r="J94" s="489"/>
      <c r="K94" s="329"/>
      <c r="L94">
        <v>9</v>
      </c>
    </row>
    <row r="95" spans="1:12" ht="15.9" customHeight="1">
      <c r="A95" s="330">
        <v>92</v>
      </c>
      <c r="B95" s="445"/>
      <c r="C95" s="493"/>
      <c r="D95" s="445"/>
      <c r="E95" s="445"/>
      <c r="F95" s="445"/>
      <c r="G95" s="445"/>
      <c r="H95" s="444"/>
      <c r="I95" s="444"/>
      <c r="J95" s="489"/>
      <c r="K95" s="329"/>
    </row>
    <row r="96" spans="1:12" ht="15.9" customHeight="1">
      <c r="A96" s="330">
        <v>93</v>
      </c>
      <c r="B96" s="445"/>
      <c r="C96" s="493"/>
      <c r="D96" s="445"/>
      <c r="E96" s="445"/>
      <c r="F96" s="445"/>
      <c r="G96" s="445"/>
      <c r="H96" s="444"/>
      <c r="I96" s="444"/>
      <c r="J96" s="489"/>
      <c r="K96" s="329"/>
    </row>
    <row r="98" spans="2:11" ht="57" customHeight="1">
      <c r="B98" s="909" t="s">
        <v>120</v>
      </c>
      <c r="C98" s="910"/>
      <c r="D98" s="910"/>
      <c r="E98" s="910"/>
      <c r="F98" s="910"/>
      <c r="G98" s="910"/>
      <c r="H98" s="910"/>
      <c r="I98" s="910"/>
      <c r="J98" s="910"/>
      <c r="K98" s="911"/>
    </row>
    <row r="99" spans="2:11" ht="56.25" customHeight="1">
      <c r="B99" s="912"/>
      <c r="C99" s="913"/>
      <c r="D99" s="913"/>
      <c r="E99" s="913"/>
      <c r="F99" s="913"/>
      <c r="G99" s="913"/>
      <c r="H99" s="913"/>
      <c r="I99" s="913"/>
      <c r="J99" s="913"/>
      <c r="K99" s="914"/>
    </row>
    <row r="100" spans="2:11" ht="21" customHeight="1">
      <c r="B100" s="912"/>
      <c r="C100" s="913"/>
      <c r="D100" s="913"/>
      <c r="E100" s="913"/>
      <c r="F100" s="913"/>
      <c r="G100" s="913"/>
      <c r="H100" s="913"/>
      <c r="I100" s="913"/>
      <c r="J100" s="913"/>
      <c r="K100" s="914"/>
    </row>
    <row r="101" spans="2:11" ht="15.75" customHeight="1">
      <c r="B101" s="912"/>
      <c r="C101" s="913"/>
      <c r="D101" s="913"/>
      <c r="E101" s="913"/>
      <c r="F101" s="913"/>
      <c r="G101" s="913"/>
      <c r="H101" s="913"/>
      <c r="I101" s="913"/>
      <c r="J101" s="913"/>
      <c r="K101" s="914"/>
    </row>
    <row r="102" spans="2:11" ht="24.75" customHeight="1">
      <c r="B102" s="915"/>
      <c r="C102" s="916"/>
      <c r="D102" s="916"/>
      <c r="E102" s="916"/>
      <c r="F102" s="916"/>
      <c r="G102" s="916"/>
      <c r="H102" s="916"/>
      <c r="I102" s="916"/>
      <c r="J102" s="916"/>
      <c r="K102" s="917"/>
    </row>
  </sheetData>
  <mergeCells count="2">
    <mergeCell ref="A1:J1"/>
    <mergeCell ref="B98:K102"/>
  </mergeCells>
  <dataValidations count="15">
    <dataValidation type="list" allowBlank="1" showInputMessage="1" showErrorMessage="1" sqref="D12:D23 D42:D46 D26:D32 D88:D90 D69:D77 D36">
      <formula1>$R$3:$R$6</formula1>
    </dataValidation>
    <dataValidation type="list" allowBlank="1" showInputMessage="1" showErrorMessage="1" sqref="E12:E25 E32 E27:E30 E69:E77">
      <formula1>$S$3:$S$6</formula1>
    </dataValidation>
    <dataValidation type="date" allowBlank="1" showInputMessage="1" showErrorMessage="1" sqref="C91:C96 C10:C16 C37:C49 C4:C8 C18:C20 C26:C32 C35 C69:C74 C76:C77 C84:C87">
      <formula1>36161</formula1>
      <formula2>41274</formula2>
    </dataValidation>
    <dataValidation type="list" allowBlank="1" showInputMessage="1" showErrorMessage="1" sqref="H91:H94">
      <formula1>$Q$32:$Q$43</formula1>
    </dataValidation>
    <dataValidation type="list" allowBlank="1" showInputMessage="1" showErrorMessage="1" sqref="E91:E96">
      <formula1>$S$3:$S$13</formula1>
    </dataValidation>
    <dataValidation type="list" allowBlank="1" showInputMessage="1" showErrorMessage="1" sqref="D91:D96 D84:D87">
      <formula1>$R$3:$R$13</formula1>
    </dataValidation>
    <dataValidation type="list" allowBlank="1" showInputMessage="1" showErrorMessage="1" sqref="D37:E41 E42:E46 E65 E52 E55 E57:E59 E62:E63">
      <formula1>$R$4:$R$5</formula1>
    </dataValidation>
    <dataValidation type="list" allowBlank="1" showInputMessage="1" showErrorMessage="1" sqref="H4:H11 H42:H49">
      <formula1>#REF!</formula1>
    </dataValidation>
    <dataValidation type="list" allowBlank="1" showInputMessage="1" showErrorMessage="1" sqref="E47:E49">
      <formula1>$S$3:$S$3</formula1>
    </dataValidation>
    <dataValidation type="list" allowBlank="1" showInputMessage="1" showErrorMessage="1" sqref="D47:D49">
      <formula1>$R$3:$R$3</formula1>
    </dataValidation>
    <dataValidation type="list" allowBlank="1" showInputMessage="1" showErrorMessage="1" sqref="H88:H90">
      <formula1>$Q$26:$Q$37</formula1>
    </dataValidation>
    <dataValidation type="list" allowBlank="1" showInputMessage="1" showErrorMessage="1" sqref="H37:H41">
      <formula1>$Q$27:$Q$38</formula1>
    </dataValidation>
    <dataValidation type="list" allowBlank="1" showInputMessage="1" showErrorMessage="1" sqref="H12:H32 H35:H36 H69:H77">
      <formula1>$Q$28:$Q$39</formula1>
    </dataValidation>
    <dataValidation type="list" allowBlank="1" showInputMessage="1" showErrorMessage="1" sqref="D10:D11 D4:D7">
      <formula1>$R$3:$R$4</formula1>
    </dataValidation>
    <dataValidation type="list" allowBlank="1" showInputMessage="1" showErrorMessage="1" sqref="E4:E11">
      <formula1>$S$3:$S$4</formula1>
    </dataValidation>
  </dataValidations>
  <pageMargins left="0.25" right="0.25" top="0.75" bottom="0.75" header="0.3" footer="0.3"/>
  <pageSetup paperSize="9" scale="40" fitToHeight="0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8"/>
  <sheetViews>
    <sheetView workbookViewId="0">
      <selection activeCell="K1" sqref="K1:T32"/>
    </sheetView>
  </sheetViews>
  <sheetFormatPr defaultRowHeight="14.4"/>
  <cols>
    <col min="1" max="1" width="4.88671875" customWidth="1"/>
    <col min="2" max="2" width="47" customWidth="1"/>
    <col min="3" max="3" width="9.109375" style="164"/>
    <col min="4" max="4" width="14" customWidth="1"/>
    <col min="6" max="6" width="11" customWidth="1"/>
    <col min="9" max="9" width="10.109375" customWidth="1"/>
  </cols>
  <sheetData>
    <row r="1" spans="1:10" ht="54.75" customHeight="1">
      <c r="A1" s="918" t="s">
        <v>185</v>
      </c>
      <c r="B1" s="918"/>
      <c r="C1" s="918"/>
      <c r="D1" s="918"/>
    </row>
    <row r="3" spans="1:10" ht="27.6">
      <c r="A3" s="199" t="s">
        <v>27</v>
      </c>
      <c r="B3" s="199" t="s">
        <v>22</v>
      </c>
      <c r="C3" s="199" t="s">
        <v>23</v>
      </c>
      <c r="D3" s="352" t="s">
        <v>142</v>
      </c>
    </row>
    <row r="4" spans="1:10">
      <c r="A4" s="335">
        <v>1</v>
      </c>
      <c r="B4" s="2" t="s">
        <v>405</v>
      </c>
      <c r="C4" s="4" t="s">
        <v>199</v>
      </c>
      <c r="D4" s="517" t="s">
        <v>106</v>
      </c>
      <c r="E4" s="311"/>
      <c r="F4" s="683" t="s">
        <v>453</v>
      </c>
      <c r="G4">
        <f>COUNTIF(D4:D54,F4)</f>
        <v>8</v>
      </c>
    </row>
    <row r="5" spans="1:10">
      <c r="A5" s="335">
        <v>2</v>
      </c>
      <c r="B5" s="2" t="s">
        <v>406</v>
      </c>
      <c r="C5" s="4" t="s">
        <v>220</v>
      </c>
      <c r="D5" s="517" t="s">
        <v>106</v>
      </c>
      <c r="E5" s="311"/>
      <c r="F5" t="s">
        <v>106</v>
      </c>
      <c r="G5">
        <f>COUNTIF(D4:D55,F5)</f>
        <v>12</v>
      </c>
    </row>
    <row r="6" spans="1:10">
      <c r="A6" s="335">
        <v>3</v>
      </c>
      <c r="B6" s="2" t="s">
        <v>407</v>
      </c>
      <c r="C6" s="4" t="s">
        <v>220</v>
      </c>
      <c r="D6" s="517" t="s">
        <v>106</v>
      </c>
      <c r="E6" s="311"/>
      <c r="F6" t="s">
        <v>89</v>
      </c>
      <c r="G6">
        <f>COUNTIF(D4:D56,F6)</f>
        <v>4</v>
      </c>
    </row>
    <row r="7" spans="1:10">
      <c r="A7" s="335">
        <v>4</v>
      </c>
      <c r="B7" s="2" t="s">
        <v>408</v>
      </c>
      <c r="C7" s="4" t="s">
        <v>220</v>
      </c>
      <c r="D7" s="517" t="s">
        <v>106</v>
      </c>
      <c r="E7" s="311"/>
      <c r="F7" t="s">
        <v>104</v>
      </c>
      <c r="G7">
        <f>COUNTIF(D4:D57,F7)</f>
        <v>5</v>
      </c>
    </row>
    <row r="8" spans="1:10">
      <c r="A8" s="335">
        <v>5</v>
      </c>
      <c r="B8" s="2" t="s">
        <v>409</v>
      </c>
      <c r="C8" s="4" t="s">
        <v>410</v>
      </c>
      <c r="D8" s="517" t="s">
        <v>106</v>
      </c>
      <c r="E8" s="311"/>
      <c r="F8" t="s">
        <v>103</v>
      </c>
      <c r="G8">
        <f>COUNTIF(D4:D58,F8)</f>
        <v>3</v>
      </c>
    </row>
    <row r="9" spans="1:10">
      <c r="A9" s="335">
        <v>6</v>
      </c>
      <c r="B9" s="2" t="s">
        <v>411</v>
      </c>
      <c r="C9" s="4" t="s">
        <v>410</v>
      </c>
      <c r="D9" s="517" t="s">
        <v>106</v>
      </c>
      <c r="E9" s="311"/>
      <c r="F9" t="s">
        <v>102</v>
      </c>
      <c r="G9">
        <f>COUNTIF(D4:D59,F9)</f>
        <v>9</v>
      </c>
    </row>
    <row r="10" spans="1:10">
      <c r="A10" s="335">
        <v>7</v>
      </c>
      <c r="B10" s="2" t="s">
        <v>412</v>
      </c>
      <c r="C10" s="4" t="s">
        <v>399</v>
      </c>
      <c r="D10" s="517" t="s">
        <v>106</v>
      </c>
      <c r="E10" s="311"/>
      <c r="F10" t="s">
        <v>105</v>
      </c>
      <c r="G10">
        <f>COUNTIF(D4:D60,F10)</f>
        <v>2</v>
      </c>
    </row>
    <row r="11" spans="1:10">
      <c r="A11" s="335">
        <v>8</v>
      </c>
      <c r="B11" s="2" t="s">
        <v>413</v>
      </c>
      <c r="C11" s="4" t="s">
        <v>414</v>
      </c>
      <c r="D11" s="517" t="s">
        <v>106</v>
      </c>
      <c r="E11" s="311"/>
      <c r="F11" s="683" t="s">
        <v>108</v>
      </c>
      <c r="G11">
        <f>COUNTIF(D4:D61,F11)</f>
        <v>2</v>
      </c>
    </row>
    <row r="12" spans="1:10">
      <c r="A12" s="335">
        <v>9</v>
      </c>
      <c r="B12" s="2" t="s">
        <v>415</v>
      </c>
      <c r="C12" s="4" t="s">
        <v>414</v>
      </c>
      <c r="D12" s="517" t="s">
        <v>106</v>
      </c>
      <c r="E12" s="311"/>
      <c r="G12" s="783">
        <f>SUM(G4:G11)</f>
        <v>45</v>
      </c>
    </row>
    <row r="13" spans="1:10">
      <c r="A13" s="335">
        <v>10</v>
      </c>
      <c r="B13" s="2" t="s">
        <v>416</v>
      </c>
      <c r="C13" s="4" t="s">
        <v>414</v>
      </c>
      <c r="D13" s="517" t="s">
        <v>106</v>
      </c>
      <c r="E13" s="311">
        <v>84</v>
      </c>
      <c r="F13" s="683" t="s">
        <v>453</v>
      </c>
      <c r="G13">
        <f>COUNTIF(D13:D63,F13)</f>
        <v>8</v>
      </c>
      <c r="I13" s="164" t="s">
        <v>168</v>
      </c>
      <c r="J13" s="404">
        <f>G13*100/E13</f>
        <v>9.5238095238095237</v>
      </c>
    </row>
    <row r="14" spans="1:10">
      <c r="A14" s="335">
        <v>11</v>
      </c>
      <c r="B14" s="2" t="s">
        <v>417</v>
      </c>
      <c r="C14" s="4" t="s">
        <v>414</v>
      </c>
      <c r="D14" s="517" t="s">
        <v>106</v>
      </c>
      <c r="E14" s="311">
        <v>146</v>
      </c>
      <c r="F14" t="s">
        <v>106</v>
      </c>
      <c r="G14">
        <v>12</v>
      </c>
      <c r="I14" s="164" t="s">
        <v>106</v>
      </c>
      <c r="J14" s="404">
        <f t="shared" ref="J14:J22" si="0">G14*100/E14</f>
        <v>8.2191780821917817</v>
      </c>
    </row>
    <row r="15" spans="1:10">
      <c r="A15" s="335">
        <v>12</v>
      </c>
      <c r="B15" s="2" t="s">
        <v>418</v>
      </c>
      <c r="C15" s="4" t="s">
        <v>414</v>
      </c>
      <c r="D15" s="517" t="s">
        <v>106</v>
      </c>
      <c r="E15" s="311">
        <v>28</v>
      </c>
      <c r="F15" t="s">
        <v>90</v>
      </c>
      <c r="G15">
        <f>COUNTIF(D13:D65,F15)</f>
        <v>0</v>
      </c>
      <c r="I15" s="164" t="s">
        <v>90</v>
      </c>
      <c r="J15" s="164">
        <f t="shared" si="0"/>
        <v>0</v>
      </c>
    </row>
    <row r="16" spans="1:10">
      <c r="A16" s="335">
        <v>13</v>
      </c>
      <c r="B16" s="2" t="s">
        <v>528</v>
      </c>
      <c r="C16" s="4" t="s">
        <v>474</v>
      </c>
      <c r="D16" s="351" t="s">
        <v>89</v>
      </c>
      <c r="E16" s="311">
        <v>70</v>
      </c>
      <c r="F16" t="s">
        <v>89</v>
      </c>
      <c r="G16">
        <f>COUNTIF(D13:D66,F16)</f>
        <v>4</v>
      </c>
      <c r="I16" s="164" t="s">
        <v>89</v>
      </c>
      <c r="J16" s="404">
        <f t="shared" si="0"/>
        <v>5.7142857142857144</v>
      </c>
    </row>
    <row r="17" spans="1:10">
      <c r="A17" s="335">
        <v>14</v>
      </c>
      <c r="B17" s="2" t="s">
        <v>529</v>
      </c>
      <c r="C17" s="4" t="s">
        <v>530</v>
      </c>
      <c r="D17" s="595" t="s">
        <v>89</v>
      </c>
      <c r="E17" s="311">
        <v>38</v>
      </c>
      <c r="F17" t="s">
        <v>105</v>
      </c>
      <c r="G17">
        <v>2</v>
      </c>
      <c r="I17" s="164" t="s">
        <v>105</v>
      </c>
      <c r="J17" s="404">
        <f t="shared" si="0"/>
        <v>5.2631578947368425</v>
      </c>
    </row>
    <row r="18" spans="1:10">
      <c r="A18" s="335">
        <v>15</v>
      </c>
      <c r="B18" s="2" t="s">
        <v>531</v>
      </c>
      <c r="C18" s="4" t="s">
        <v>532</v>
      </c>
      <c r="D18" s="595" t="s">
        <v>89</v>
      </c>
      <c r="E18" s="311">
        <v>46</v>
      </c>
      <c r="F18" t="s">
        <v>104</v>
      </c>
      <c r="G18">
        <f>COUNTIF(D13:D68,F18)</f>
        <v>5</v>
      </c>
      <c r="I18" s="164" t="s">
        <v>104</v>
      </c>
      <c r="J18" s="404">
        <f t="shared" si="0"/>
        <v>10.869565217391305</v>
      </c>
    </row>
    <row r="19" spans="1:10">
      <c r="A19" s="335">
        <v>16</v>
      </c>
      <c r="B19" s="2" t="s">
        <v>533</v>
      </c>
      <c r="C19" s="4" t="s">
        <v>532</v>
      </c>
      <c r="D19" s="595" t="s">
        <v>89</v>
      </c>
      <c r="E19" s="311">
        <v>39</v>
      </c>
      <c r="F19" t="s">
        <v>103</v>
      </c>
      <c r="G19">
        <f>COUNTIF(D13:D69,F19)</f>
        <v>3</v>
      </c>
      <c r="I19" s="164" t="s">
        <v>103</v>
      </c>
      <c r="J19" s="404">
        <f t="shared" si="0"/>
        <v>7.6923076923076925</v>
      </c>
    </row>
    <row r="20" spans="1:10">
      <c r="A20" s="335">
        <v>17</v>
      </c>
      <c r="B20" s="678" t="s">
        <v>866</v>
      </c>
      <c r="C20" s="679" t="s">
        <v>867</v>
      </c>
      <c r="D20" s="682" t="s">
        <v>105</v>
      </c>
      <c r="E20" s="311">
        <v>77</v>
      </c>
      <c r="F20" t="s">
        <v>108</v>
      </c>
      <c r="G20">
        <f>COUNTIF(D13:D70,F20)</f>
        <v>2</v>
      </c>
      <c r="I20" s="164" t="s">
        <v>108</v>
      </c>
      <c r="J20" s="404">
        <f t="shared" si="0"/>
        <v>2.5974025974025974</v>
      </c>
    </row>
    <row r="21" spans="1:10">
      <c r="A21" s="335">
        <v>18</v>
      </c>
      <c r="B21" s="680" t="s">
        <v>868</v>
      </c>
      <c r="C21" s="681" t="s">
        <v>867</v>
      </c>
      <c r="D21" s="682" t="s">
        <v>105</v>
      </c>
      <c r="E21" s="311">
        <v>65</v>
      </c>
      <c r="F21" t="s">
        <v>102</v>
      </c>
      <c r="G21">
        <v>9</v>
      </c>
      <c r="I21" s="164" t="s">
        <v>102</v>
      </c>
      <c r="J21" s="786">
        <f t="shared" si="0"/>
        <v>13.846153846153847</v>
      </c>
    </row>
    <row r="22" spans="1:10">
      <c r="A22" s="335">
        <v>19</v>
      </c>
      <c r="B22" s="2" t="s">
        <v>869</v>
      </c>
      <c r="C22" s="2" t="s">
        <v>474</v>
      </c>
      <c r="D22" s="784" t="s">
        <v>104</v>
      </c>
      <c r="E22">
        <f>SUM(E13:E21)</f>
        <v>593</v>
      </c>
      <c r="F22" t="s">
        <v>101</v>
      </c>
      <c r="G22">
        <v>45</v>
      </c>
      <c r="J22" s="786">
        <f t="shared" si="0"/>
        <v>7.5885328836424959</v>
      </c>
    </row>
    <row r="23" spans="1:10">
      <c r="A23" s="335">
        <v>20</v>
      </c>
      <c r="B23" s="2" t="s">
        <v>870</v>
      </c>
      <c r="C23" s="2" t="s">
        <v>474</v>
      </c>
      <c r="D23" s="784" t="s">
        <v>104</v>
      </c>
    </row>
    <row r="24" spans="1:10">
      <c r="A24" s="335">
        <v>21</v>
      </c>
      <c r="B24" s="2" t="s">
        <v>871</v>
      </c>
      <c r="C24" s="2" t="s">
        <v>474</v>
      </c>
      <c r="D24" s="784" t="s">
        <v>104</v>
      </c>
    </row>
    <row r="25" spans="1:10">
      <c r="A25" s="335">
        <v>22</v>
      </c>
      <c r="B25" s="2" t="s">
        <v>872</v>
      </c>
      <c r="C25" s="2" t="s">
        <v>530</v>
      </c>
      <c r="D25" s="784" t="s">
        <v>104</v>
      </c>
    </row>
    <row r="26" spans="1:10">
      <c r="A26" s="335">
        <v>23</v>
      </c>
      <c r="B26" s="2" t="s">
        <v>873</v>
      </c>
      <c r="C26" s="2" t="s">
        <v>530</v>
      </c>
      <c r="D26" s="784" t="s">
        <v>104</v>
      </c>
    </row>
    <row r="27" spans="1:10">
      <c r="A27" s="335">
        <v>24</v>
      </c>
      <c r="B27" s="443" t="s">
        <v>217</v>
      </c>
      <c r="C27" s="513" t="s">
        <v>199</v>
      </c>
      <c r="D27" s="683" t="s">
        <v>103</v>
      </c>
    </row>
    <row r="28" spans="1:10">
      <c r="A28" s="335">
        <v>25</v>
      </c>
      <c r="B28" s="443" t="s">
        <v>218</v>
      </c>
      <c r="C28" s="513" t="s">
        <v>199</v>
      </c>
      <c r="D28" s="683" t="s">
        <v>103</v>
      </c>
    </row>
    <row r="29" spans="1:10">
      <c r="A29" s="335">
        <v>26</v>
      </c>
      <c r="B29" s="443" t="s">
        <v>219</v>
      </c>
      <c r="C29" s="513" t="s">
        <v>220</v>
      </c>
      <c r="D29" s="683" t="s">
        <v>103</v>
      </c>
    </row>
    <row r="30" spans="1:10">
      <c r="A30" s="335">
        <v>27</v>
      </c>
      <c r="B30" s="2" t="s">
        <v>507</v>
      </c>
      <c r="C30" s="4" t="s">
        <v>474</v>
      </c>
      <c r="D30" s="683" t="s">
        <v>108</v>
      </c>
    </row>
    <row r="31" spans="1:10">
      <c r="A31" s="335">
        <v>28</v>
      </c>
      <c r="B31" s="2" t="s">
        <v>473</v>
      </c>
      <c r="C31" s="4" t="s">
        <v>474</v>
      </c>
      <c r="D31" s="683" t="s">
        <v>108</v>
      </c>
    </row>
    <row r="32" spans="1:10">
      <c r="A32" s="335">
        <v>29</v>
      </c>
      <c r="B32" s="2" t="s">
        <v>198</v>
      </c>
      <c r="C32" s="2" t="s">
        <v>199</v>
      </c>
      <c r="D32" s="683" t="s">
        <v>102</v>
      </c>
    </row>
    <row r="33" spans="1:4">
      <c r="A33" s="335">
        <v>30</v>
      </c>
      <c r="B33" s="2" t="s">
        <v>200</v>
      </c>
      <c r="C33" s="2" t="s">
        <v>199</v>
      </c>
      <c r="D33" s="683" t="s">
        <v>102</v>
      </c>
    </row>
    <row r="34" spans="1:4">
      <c r="A34" s="335">
        <v>31</v>
      </c>
      <c r="B34" s="2" t="s">
        <v>201</v>
      </c>
      <c r="C34" s="2" t="s">
        <v>199</v>
      </c>
      <c r="D34" s="683" t="s">
        <v>102</v>
      </c>
    </row>
    <row r="35" spans="1:4">
      <c r="A35" s="335">
        <v>32</v>
      </c>
      <c r="B35" s="2" t="s">
        <v>202</v>
      </c>
      <c r="C35" s="2" t="s">
        <v>199</v>
      </c>
      <c r="D35" s="683" t="s">
        <v>102</v>
      </c>
    </row>
    <row r="36" spans="1:4">
      <c r="A36" s="335">
        <v>33</v>
      </c>
      <c r="B36" s="456" t="s">
        <v>203</v>
      </c>
      <c r="C36" s="2" t="s">
        <v>199</v>
      </c>
      <c r="D36" s="683" t="s">
        <v>102</v>
      </c>
    </row>
    <row r="37" spans="1:4">
      <c r="A37" s="335">
        <v>34</v>
      </c>
      <c r="B37" s="2" t="s">
        <v>204</v>
      </c>
      <c r="C37" s="2" t="s">
        <v>199</v>
      </c>
      <c r="D37" s="683" t="s">
        <v>102</v>
      </c>
    </row>
    <row r="38" spans="1:4">
      <c r="A38" s="335">
        <v>35</v>
      </c>
      <c r="B38" s="2" t="s">
        <v>205</v>
      </c>
      <c r="C38" s="2" t="s">
        <v>199</v>
      </c>
      <c r="D38" s="683" t="s">
        <v>102</v>
      </c>
    </row>
    <row r="39" spans="1:4">
      <c r="A39" s="335">
        <v>36</v>
      </c>
      <c r="B39" s="2" t="s">
        <v>206</v>
      </c>
      <c r="C39" s="2" t="s">
        <v>199</v>
      </c>
      <c r="D39" s="683" t="s">
        <v>102</v>
      </c>
    </row>
    <row r="40" spans="1:4">
      <c r="A40" s="335">
        <v>37</v>
      </c>
      <c r="B40" s="456" t="s">
        <v>207</v>
      </c>
      <c r="C40" s="2" t="s">
        <v>199</v>
      </c>
      <c r="D40" s="683" t="s">
        <v>102</v>
      </c>
    </row>
    <row r="41" spans="1:4">
      <c r="A41" s="335">
        <v>38</v>
      </c>
      <c r="B41" s="2" t="s">
        <v>454</v>
      </c>
      <c r="C41" s="512" t="s">
        <v>199</v>
      </c>
      <c r="D41" s="683" t="s">
        <v>453</v>
      </c>
    </row>
    <row r="42" spans="1:4">
      <c r="A42" s="335">
        <v>39</v>
      </c>
      <c r="B42" s="2" t="s">
        <v>455</v>
      </c>
      <c r="C42" s="512" t="s">
        <v>199</v>
      </c>
      <c r="D42" s="683" t="s">
        <v>453</v>
      </c>
    </row>
    <row r="43" spans="1:4">
      <c r="A43" s="335">
        <v>40</v>
      </c>
      <c r="B43" s="2" t="s">
        <v>456</v>
      </c>
      <c r="C43" s="512" t="s">
        <v>199</v>
      </c>
      <c r="D43" s="683" t="s">
        <v>453</v>
      </c>
    </row>
    <row r="44" spans="1:4">
      <c r="A44" s="335">
        <v>41</v>
      </c>
      <c r="B44" s="2" t="s">
        <v>457</v>
      </c>
      <c r="C44" s="512" t="s">
        <v>199</v>
      </c>
      <c r="D44" s="683" t="s">
        <v>453</v>
      </c>
    </row>
    <row r="45" spans="1:4">
      <c r="A45" s="335">
        <v>42</v>
      </c>
      <c r="B45" s="2" t="s">
        <v>458</v>
      </c>
      <c r="C45" s="512" t="s">
        <v>199</v>
      </c>
      <c r="D45" s="683" t="s">
        <v>453</v>
      </c>
    </row>
    <row r="46" spans="1:4">
      <c r="A46" s="335">
        <v>43</v>
      </c>
      <c r="B46" s="2" t="s">
        <v>459</v>
      </c>
      <c r="C46" s="512" t="s">
        <v>199</v>
      </c>
      <c r="D46" s="683" t="s">
        <v>453</v>
      </c>
    </row>
    <row r="47" spans="1:4">
      <c r="A47" s="335">
        <v>44</v>
      </c>
      <c r="B47" s="2" t="s">
        <v>460</v>
      </c>
      <c r="C47" s="512" t="s">
        <v>199</v>
      </c>
      <c r="D47" s="683" t="s">
        <v>453</v>
      </c>
    </row>
    <row r="48" spans="1:4">
      <c r="A48" s="335">
        <v>45</v>
      </c>
      <c r="B48" s="2" t="s">
        <v>461</v>
      </c>
      <c r="C48" s="512" t="s">
        <v>220</v>
      </c>
      <c r="D48" s="683" t="s">
        <v>453</v>
      </c>
    </row>
  </sheetData>
  <mergeCells count="1">
    <mergeCell ref="A1:D1"/>
  </mergeCells>
  <pageMargins left="0.7" right="0.7" top="0.75" bottom="0.75" header="0.3" footer="0.3"/>
  <pageSetup paperSize="9" scale="97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topLeftCell="A16" workbookViewId="0">
      <selection activeCell="E14" sqref="E14:M50"/>
    </sheetView>
  </sheetViews>
  <sheetFormatPr defaultRowHeight="14.4"/>
  <cols>
    <col min="1" max="1" width="4.6640625" customWidth="1"/>
    <col min="2" max="2" width="53.44140625" customWidth="1"/>
    <col min="3" max="3" width="12.33203125" style="164" customWidth="1"/>
    <col min="4" max="4" width="14.5546875" customWidth="1"/>
    <col min="6" max="6" width="10.6640625" customWidth="1"/>
  </cols>
  <sheetData>
    <row r="1" spans="1:10" ht="40.5" customHeight="1">
      <c r="A1" s="918" t="s">
        <v>186</v>
      </c>
      <c r="B1" s="918"/>
      <c r="C1" s="918"/>
      <c r="D1" s="918"/>
    </row>
    <row r="3" spans="1:10" ht="30" customHeight="1">
      <c r="A3" s="204" t="s">
        <v>27</v>
      </c>
      <c r="B3" s="204" t="s">
        <v>22</v>
      </c>
      <c r="C3" s="199" t="s">
        <v>23</v>
      </c>
      <c r="D3" s="353" t="s">
        <v>142</v>
      </c>
    </row>
    <row r="4" spans="1:10" ht="17.25" customHeight="1">
      <c r="A4" s="445">
        <v>1</v>
      </c>
      <c r="B4" s="445" t="s">
        <v>419</v>
      </c>
      <c r="C4" s="451" t="s">
        <v>420</v>
      </c>
      <c r="D4" s="687" t="s">
        <v>106</v>
      </c>
      <c r="E4">
        <v>118</v>
      </c>
      <c r="F4" t="s">
        <v>168</v>
      </c>
      <c r="G4">
        <f>COUNTIF(D4:D41,F4)</f>
        <v>7</v>
      </c>
      <c r="I4" t="s">
        <v>168</v>
      </c>
      <c r="J4" s="403">
        <f>G4*100/E4</f>
        <v>5.9322033898305087</v>
      </c>
    </row>
    <row r="5" spans="1:10">
      <c r="A5" s="445">
        <v>2</v>
      </c>
      <c r="B5" s="444" t="s">
        <v>421</v>
      </c>
      <c r="C5" s="685" t="s">
        <v>422</v>
      </c>
      <c r="D5" s="687" t="s">
        <v>106</v>
      </c>
      <c r="E5">
        <v>158</v>
      </c>
      <c r="F5" t="s">
        <v>106</v>
      </c>
      <c r="G5">
        <f>COUNTIF(D4:D34,F5)</f>
        <v>4</v>
      </c>
      <c r="I5" t="s">
        <v>106</v>
      </c>
      <c r="J5" s="403">
        <f t="shared" ref="J5:J12" si="0">G5*100/E5</f>
        <v>2.5316455696202533</v>
      </c>
    </row>
    <row r="6" spans="1:10">
      <c r="A6" s="445">
        <v>3</v>
      </c>
      <c r="B6" s="444" t="s">
        <v>423</v>
      </c>
      <c r="C6" s="685" t="s">
        <v>222</v>
      </c>
      <c r="D6" s="687" t="s">
        <v>106</v>
      </c>
      <c r="E6">
        <v>82</v>
      </c>
      <c r="F6" t="s">
        <v>90</v>
      </c>
      <c r="G6">
        <f t="shared" ref="G6:G7" si="1">COUNTIF(D6:D46,F6)</f>
        <v>0</v>
      </c>
      <c r="I6" t="s">
        <v>90</v>
      </c>
      <c r="J6" s="403">
        <f t="shared" si="0"/>
        <v>0</v>
      </c>
    </row>
    <row r="7" spans="1:10">
      <c r="A7" s="445">
        <v>4</v>
      </c>
      <c r="B7" s="444" t="s">
        <v>424</v>
      </c>
      <c r="C7" s="685" t="s">
        <v>422</v>
      </c>
      <c r="D7" s="687" t="s">
        <v>106</v>
      </c>
      <c r="E7">
        <v>151</v>
      </c>
      <c r="F7" t="s">
        <v>89</v>
      </c>
      <c r="G7">
        <f t="shared" si="1"/>
        <v>4</v>
      </c>
      <c r="I7" t="s">
        <v>89</v>
      </c>
      <c r="J7" s="403">
        <f t="shared" si="0"/>
        <v>2.6490066225165565</v>
      </c>
    </row>
    <row r="8" spans="1:10">
      <c r="A8" s="445">
        <v>5</v>
      </c>
      <c r="B8" s="445" t="s">
        <v>534</v>
      </c>
      <c r="C8" s="451" t="s">
        <v>476</v>
      </c>
      <c r="D8" s="350" t="s">
        <v>89</v>
      </c>
      <c r="E8">
        <v>100</v>
      </c>
      <c r="F8" t="s">
        <v>105</v>
      </c>
      <c r="G8">
        <f>COUNTIF(D8:D48,F8)</f>
        <v>7</v>
      </c>
      <c r="I8" t="s">
        <v>105</v>
      </c>
      <c r="J8" s="403">
        <f t="shared" si="0"/>
        <v>7</v>
      </c>
    </row>
    <row r="9" spans="1:10">
      <c r="A9" s="445">
        <v>6</v>
      </c>
      <c r="B9" s="444" t="s">
        <v>535</v>
      </c>
      <c r="C9" s="685" t="s">
        <v>476</v>
      </c>
      <c r="D9" s="684" t="s">
        <v>89</v>
      </c>
      <c r="E9">
        <v>99</v>
      </c>
      <c r="F9" t="s">
        <v>104</v>
      </c>
      <c r="G9">
        <f>COUNTIF(D9:D49,F9)</f>
        <v>4</v>
      </c>
      <c r="I9" t="s">
        <v>104</v>
      </c>
      <c r="J9" s="403">
        <f t="shared" si="0"/>
        <v>4.0404040404040407</v>
      </c>
    </row>
    <row r="10" spans="1:10">
      <c r="A10" s="445">
        <v>7</v>
      </c>
      <c r="B10" s="444" t="s">
        <v>536</v>
      </c>
      <c r="C10" s="685" t="s">
        <v>537</v>
      </c>
      <c r="D10" s="684" t="s">
        <v>89</v>
      </c>
      <c r="E10">
        <v>112</v>
      </c>
      <c r="F10" t="s">
        <v>103</v>
      </c>
      <c r="G10">
        <f>COUNTIF(D10:D50,F10)</f>
        <v>3</v>
      </c>
      <c r="I10" t="s">
        <v>103</v>
      </c>
      <c r="J10" s="403">
        <f t="shared" si="0"/>
        <v>2.6785714285714284</v>
      </c>
    </row>
    <row r="11" spans="1:10">
      <c r="A11" s="445">
        <v>8</v>
      </c>
      <c r="B11" s="444" t="s">
        <v>538</v>
      </c>
      <c r="C11" s="685" t="s">
        <v>539</v>
      </c>
      <c r="D11" s="684" t="s">
        <v>89</v>
      </c>
      <c r="E11">
        <v>70</v>
      </c>
      <c r="F11" t="s">
        <v>108</v>
      </c>
      <c r="G11">
        <f>COUNTIF(D11:D51,F11)</f>
        <v>2</v>
      </c>
      <c r="I11" t="s">
        <v>108</v>
      </c>
      <c r="J11" s="403">
        <f t="shared" si="0"/>
        <v>2.8571428571428572</v>
      </c>
    </row>
    <row r="12" spans="1:10">
      <c r="A12" s="445">
        <v>9</v>
      </c>
      <c r="B12" s="445" t="s">
        <v>874</v>
      </c>
      <c r="C12" s="451" t="s">
        <v>875</v>
      </c>
      <c r="D12" s="350" t="s">
        <v>105</v>
      </c>
      <c r="E12">
        <v>154</v>
      </c>
      <c r="F12" t="s">
        <v>102</v>
      </c>
      <c r="G12">
        <f>COUNTIF(D12:D52,F12)</f>
        <v>7</v>
      </c>
      <c r="I12" t="s">
        <v>102</v>
      </c>
      <c r="J12" s="403">
        <f t="shared" si="0"/>
        <v>4.5454545454545459</v>
      </c>
    </row>
    <row r="13" spans="1:10">
      <c r="A13" s="445">
        <v>10</v>
      </c>
      <c r="B13" s="594" t="s">
        <v>876</v>
      </c>
      <c r="C13" s="594" t="s">
        <v>877</v>
      </c>
      <c r="D13" s="675" t="s">
        <v>105</v>
      </c>
      <c r="G13">
        <f>SUM(G4:G12)</f>
        <v>38</v>
      </c>
    </row>
    <row r="14" spans="1:10">
      <c r="A14" s="445">
        <v>11</v>
      </c>
      <c r="B14" s="594" t="s">
        <v>878</v>
      </c>
      <c r="C14" s="594" t="s">
        <v>877</v>
      </c>
      <c r="D14" s="675" t="s">
        <v>105</v>
      </c>
    </row>
    <row r="15" spans="1:10">
      <c r="A15" s="445">
        <v>12</v>
      </c>
      <c r="B15" s="594" t="s">
        <v>879</v>
      </c>
      <c r="C15" s="594" t="s">
        <v>877</v>
      </c>
      <c r="D15" s="675" t="s">
        <v>105</v>
      </c>
    </row>
    <row r="16" spans="1:10">
      <c r="A16" s="445">
        <v>13</v>
      </c>
      <c r="B16" s="594" t="s">
        <v>880</v>
      </c>
      <c r="C16" s="594" t="s">
        <v>877</v>
      </c>
      <c r="D16" s="675" t="s">
        <v>105</v>
      </c>
    </row>
    <row r="17" spans="1:4">
      <c r="A17" s="445">
        <v>14</v>
      </c>
      <c r="B17" s="594" t="s">
        <v>881</v>
      </c>
      <c r="C17" s="594" t="s">
        <v>882</v>
      </c>
      <c r="D17" s="675" t="s">
        <v>105</v>
      </c>
    </row>
    <row r="18" spans="1:4">
      <c r="A18" s="445">
        <v>15</v>
      </c>
      <c r="B18" s="594" t="s">
        <v>883</v>
      </c>
      <c r="C18" s="594" t="s">
        <v>882</v>
      </c>
      <c r="D18" s="675" t="s">
        <v>105</v>
      </c>
    </row>
    <row r="19" spans="1:4">
      <c r="A19" s="445">
        <v>16</v>
      </c>
      <c r="B19" s="503" t="s">
        <v>884</v>
      </c>
      <c r="C19" s="686" t="s">
        <v>476</v>
      </c>
      <c r="D19" s="675" t="s">
        <v>104</v>
      </c>
    </row>
    <row r="20" spans="1:4">
      <c r="A20" s="445">
        <v>17</v>
      </c>
      <c r="B20" s="350" t="s">
        <v>885</v>
      </c>
      <c r="C20" s="350" t="s">
        <v>476</v>
      </c>
      <c r="D20" s="675" t="s">
        <v>104</v>
      </c>
    </row>
    <row r="21" spans="1:4">
      <c r="A21" s="445">
        <v>18</v>
      </c>
      <c r="B21" s="350" t="s">
        <v>886</v>
      </c>
      <c r="C21" s="350" t="s">
        <v>537</v>
      </c>
      <c r="D21" s="675" t="s">
        <v>104</v>
      </c>
    </row>
    <row r="22" spans="1:4">
      <c r="A22" s="445">
        <v>19</v>
      </c>
      <c r="B22" s="350" t="s">
        <v>887</v>
      </c>
      <c r="C22" s="350" t="s">
        <v>470</v>
      </c>
      <c r="D22" s="675" t="s">
        <v>104</v>
      </c>
    </row>
    <row r="23" spans="1:4">
      <c r="A23" s="445">
        <v>20</v>
      </c>
      <c r="B23" s="445" t="s">
        <v>221</v>
      </c>
      <c r="C23" s="451" t="s">
        <v>222</v>
      </c>
      <c r="D23" s="350" t="s">
        <v>103</v>
      </c>
    </row>
    <row r="24" spans="1:4">
      <c r="A24" s="445">
        <v>21</v>
      </c>
      <c r="B24" s="444" t="s">
        <v>223</v>
      </c>
      <c r="C24" s="685" t="s">
        <v>222</v>
      </c>
      <c r="D24" s="350" t="s">
        <v>103</v>
      </c>
    </row>
    <row r="25" spans="1:4">
      <c r="A25" s="445">
        <v>22</v>
      </c>
      <c r="B25" s="444" t="s">
        <v>224</v>
      </c>
      <c r="C25" s="685" t="s">
        <v>222</v>
      </c>
      <c r="D25" s="350" t="s">
        <v>103</v>
      </c>
    </row>
    <row r="26" spans="1:4">
      <c r="A26" s="445">
        <v>23</v>
      </c>
      <c r="B26" s="445" t="s">
        <v>475</v>
      </c>
      <c r="C26" s="451" t="s">
        <v>476</v>
      </c>
      <c r="D26" s="350" t="s">
        <v>108</v>
      </c>
    </row>
    <row r="27" spans="1:4">
      <c r="A27" s="445">
        <v>24</v>
      </c>
      <c r="B27" s="444" t="s">
        <v>477</v>
      </c>
      <c r="C27" s="685" t="s">
        <v>476</v>
      </c>
      <c r="D27" s="350" t="s">
        <v>108</v>
      </c>
    </row>
    <row r="28" spans="1:4">
      <c r="A28" s="445">
        <v>25</v>
      </c>
      <c r="B28" s="445" t="s">
        <v>208</v>
      </c>
      <c r="C28" s="445" t="s">
        <v>209</v>
      </c>
      <c r="D28" s="350" t="s">
        <v>102</v>
      </c>
    </row>
    <row r="29" spans="1:4">
      <c r="A29" s="445">
        <v>26</v>
      </c>
      <c r="B29" s="445" t="s">
        <v>210</v>
      </c>
      <c r="C29" s="445" t="s">
        <v>209</v>
      </c>
      <c r="D29" s="350" t="s">
        <v>102</v>
      </c>
    </row>
    <row r="30" spans="1:4">
      <c r="A30" s="445">
        <v>27</v>
      </c>
      <c r="B30" s="445" t="s">
        <v>211</v>
      </c>
      <c r="C30" s="445" t="s">
        <v>209</v>
      </c>
      <c r="D30" s="350" t="s">
        <v>102</v>
      </c>
    </row>
    <row r="31" spans="1:4">
      <c r="A31" s="445">
        <v>28</v>
      </c>
      <c r="B31" s="445" t="s">
        <v>212</v>
      </c>
      <c r="C31" s="445" t="s">
        <v>209</v>
      </c>
      <c r="D31" s="350" t="s">
        <v>102</v>
      </c>
    </row>
    <row r="32" spans="1:4">
      <c r="A32" s="445">
        <v>29</v>
      </c>
      <c r="B32" s="445" t="s">
        <v>213</v>
      </c>
      <c r="C32" s="445" t="s">
        <v>214</v>
      </c>
      <c r="D32" s="350" t="s">
        <v>102</v>
      </c>
    </row>
    <row r="33" spans="1:4">
      <c r="A33" s="445">
        <v>30</v>
      </c>
      <c r="B33" s="445" t="s">
        <v>215</v>
      </c>
      <c r="C33" s="445" t="s">
        <v>214</v>
      </c>
      <c r="D33" s="350" t="s">
        <v>102</v>
      </c>
    </row>
    <row r="34" spans="1:4">
      <c r="A34" s="445">
        <v>31</v>
      </c>
      <c r="B34" s="445" t="s">
        <v>216</v>
      </c>
      <c r="C34" s="445" t="s">
        <v>214</v>
      </c>
      <c r="D34" s="350" t="s">
        <v>102</v>
      </c>
    </row>
    <row r="35" spans="1:4">
      <c r="A35" s="445">
        <v>32</v>
      </c>
      <c r="B35" s="445" t="s">
        <v>462</v>
      </c>
      <c r="C35" s="451" t="s">
        <v>209</v>
      </c>
      <c r="D35" s="678" t="s">
        <v>168</v>
      </c>
    </row>
    <row r="36" spans="1:4">
      <c r="A36" s="445">
        <v>33</v>
      </c>
      <c r="B36" s="594" t="s">
        <v>463</v>
      </c>
      <c r="C36" s="594" t="s">
        <v>209</v>
      </c>
      <c r="D36" s="350" t="s">
        <v>168</v>
      </c>
    </row>
    <row r="37" spans="1:4">
      <c r="A37" s="445">
        <v>34</v>
      </c>
      <c r="B37" s="594" t="s">
        <v>464</v>
      </c>
      <c r="C37" s="594" t="s">
        <v>290</v>
      </c>
      <c r="D37" s="350" t="s">
        <v>168</v>
      </c>
    </row>
    <row r="38" spans="1:4">
      <c r="A38" s="445">
        <v>35</v>
      </c>
      <c r="B38" s="594" t="s">
        <v>465</v>
      </c>
      <c r="C38" s="594" t="s">
        <v>290</v>
      </c>
      <c r="D38" s="350" t="s">
        <v>168</v>
      </c>
    </row>
    <row r="39" spans="1:4">
      <c r="A39" s="445">
        <v>36</v>
      </c>
      <c r="B39" s="594" t="s">
        <v>466</v>
      </c>
      <c r="C39" s="594" t="s">
        <v>290</v>
      </c>
      <c r="D39" s="350" t="s">
        <v>168</v>
      </c>
    </row>
    <row r="40" spans="1:4">
      <c r="A40" s="445">
        <v>37</v>
      </c>
      <c r="B40" s="594" t="s">
        <v>467</v>
      </c>
      <c r="C40" s="594" t="s">
        <v>298</v>
      </c>
      <c r="D40" s="350" t="s">
        <v>168</v>
      </c>
    </row>
    <row r="41" spans="1:4">
      <c r="A41" s="445">
        <v>38</v>
      </c>
      <c r="B41" s="594" t="s">
        <v>468</v>
      </c>
      <c r="C41" s="594" t="s">
        <v>298</v>
      </c>
      <c r="D41" s="350" t="s">
        <v>168</v>
      </c>
    </row>
    <row r="42" spans="1:4">
      <c r="A42" s="204"/>
      <c r="B42" s="438"/>
      <c r="C42" s="5"/>
      <c r="D42" s="350"/>
    </row>
    <row r="43" spans="1:4">
      <c r="A43" s="204"/>
      <c r="B43" s="469"/>
      <c r="C43" s="512"/>
      <c r="D43" s="350"/>
    </row>
    <row r="44" spans="1:4">
      <c r="A44" s="204"/>
      <c r="B44" s="469"/>
      <c r="C44" s="512"/>
      <c r="D44" s="350"/>
    </row>
    <row r="45" spans="1:4">
      <c r="A45" s="204"/>
      <c r="B45" s="469"/>
      <c r="C45" s="512"/>
      <c r="D45" s="350"/>
    </row>
    <row r="46" spans="1:4">
      <c r="A46" s="204"/>
      <c r="B46" s="469"/>
      <c r="C46" s="512"/>
      <c r="D46" s="350"/>
    </row>
    <row r="47" spans="1:4">
      <c r="A47" s="204"/>
      <c r="B47" s="469"/>
      <c r="C47" s="512"/>
      <c r="D47" s="350"/>
    </row>
    <row r="48" spans="1:4">
      <c r="A48" s="204"/>
      <c r="B48" s="469"/>
      <c r="C48" s="512"/>
      <c r="D48" s="350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P29"/>
  <sheetViews>
    <sheetView topLeftCell="A14" workbookViewId="0">
      <selection sqref="A1:I52"/>
    </sheetView>
  </sheetViews>
  <sheetFormatPr defaultRowHeight="14.4"/>
  <cols>
    <col min="1" max="1" width="10.5546875" bestFit="1" customWidth="1"/>
    <col min="2" max="2" width="16.44140625" bestFit="1" customWidth="1"/>
    <col min="3" max="3" width="10.5546875" bestFit="1" customWidth="1"/>
    <col min="4" max="4" width="16.44140625" bestFit="1" customWidth="1"/>
    <col min="5" max="5" width="10.5546875" bestFit="1" customWidth="1"/>
    <col min="6" max="6" width="16.44140625" bestFit="1" customWidth="1"/>
    <col min="7" max="7" width="15.109375" style="164" customWidth="1"/>
  </cols>
  <sheetData>
    <row r="1" spans="1:16">
      <c r="A1" s="925" t="s">
        <v>187</v>
      </c>
      <c r="B1" s="925"/>
      <c r="C1" s="925"/>
      <c r="D1" s="925"/>
      <c r="E1" s="925"/>
      <c r="F1" s="925"/>
      <c r="G1" s="925"/>
    </row>
    <row r="2" spans="1:16" ht="15" thickBot="1">
      <c r="A2" s="926"/>
      <c r="B2" s="926"/>
      <c r="C2" s="926"/>
      <c r="D2" s="926"/>
      <c r="E2" s="926"/>
      <c r="F2" s="926"/>
      <c r="G2" s="926"/>
    </row>
    <row r="3" spans="1:16">
      <c r="A3" s="919" t="s">
        <v>28</v>
      </c>
      <c r="B3" s="920"/>
      <c r="C3" s="921" t="s">
        <v>31</v>
      </c>
      <c r="D3" s="922"/>
      <c r="E3" s="919" t="s">
        <v>32</v>
      </c>
      <c r="F3" s="920"/>
      <c r="G3" s="923" t="s">
        <v>107</v>
      </c>
      <c r="H3" s="406" t="s">
        <v>32</v>
      </c>
      <c r="I3" s="406" t="s">
        <v>31</v>
      </c>
    </row>
    <row r="4" spans="1:16" ht="15" thickBot="1">
      <c r="A4" s="421" t="s">
        <v>29</v>
      </c>
      <c r="B4" s="420" t="s">
        <v>30</v>
      </c>
      <c r="C4" s="423" t="s">
        <v>29</v>
      </c>
      <c r="D4" s="422" t="s">
        <v>30</v>
      </c>
      <c r="E4" s="421" t="s">
        <v>29</v>
      </c>
      <c r="F4" s="420" t="s">
        <v>30</v>
      </c>
      <c r="G4" s="924"/>
      <c r="I4" s="9"/>
      <c r="J4" s="9"/>
      <c r="K4" s="9"/>
      <c r="L4" s="9"/>
      <c r="M4" s="9"/>
      <c r="N4" s="9"/>
      <c r="O4" s="9"/>
      <c r="P4" s="9"/>
    </row>
    <row r="5" spans="1:16">
      <c r="A5" s="184">
        <v>49</v>
      </c>
      <c r="B5" s="185">
        <v>1278</v>
      </c>
      <c r="C5" s="603">
        <v>30</v>
      </c>
      <c r="D5" s="604">
        <v>776</v>
      </c>
      <c r="E5" s="605">
        <v>19</v>
      </c>
      <c r="F5" s="606">
        <v>502</v>
      </c>
      <c r="G5" s="194" t="s">
        <v>92</v>
      </c>
      <c r="H5" s="166">
        <f t="shared" ref="H5:H14" si="0">F5*100/B5</f>
        <v>39.280125195618155</v>
      </c>
      <c r="I5" s="165">
        <f t="shared" ref="I5:I14" si="1">D5*100/B5</f>
        <v>60.719874804381845</v>
      </c>
      <c r="J5" s="419">
        <v>44.9225473321859</v>
      </c>
      <c r="K5" s="10">
        <f>SUM(D5+F5)</f>
        <v>1278</v>
      </c>
      <c r="L5" s="10"/>
      <c r="M5" s="10"/>
      <c r="N5" s="10"/>
      <c r="O5" s="9"/>
      <c r="P5" s="9"/>
    </row>
    <row r="6" spans="1:16">
      <c r="A6" s="184">
        <v>82</v>
      </c>
      <c r="B6" s="185">
        <v>2178</v>
      </c>
      <c r="C6" s="603">
        <v>42</v>
      </c>
      <c r="D6" s="604">
        <v>1116</v>
      </c>
      <c r="E6" s="605">
        <v>40</v>
      </c>
      <c r="F6" s="606">
        <v>1062</v>
      </c>
      <c r="G6" s="195" t="s">
        <v>144</v>
      </c>
      <c r="H6" s="166">
        <f t="shared" si="0"/>
        <v>48.760330578512395</v>
      </c>
      <c r="I6" s="165">
        <f t="shared" si="1"/>
        <v>51.239669421487605</v>
      </c>
      <c r="J6" s="418">
        <v>47.894493290143451</v>
      </c>
      <c r="K6" s="10">
        <f t="shared" ref="K6:K14" si="2">SUM(D6+F6)</f>
        <v>2178</v>
      </c>
      <c r="L6" s="9"/>
      <c r="M6" s="9"/>
      <c r="N6" s="9"/>
      <c r="O6" s="9"/>
      <c r="P6" s="9"/>
    </row>
    <row r="7" spans="1:16">
      <c r="A7" s="607">
        <v>35</v>
      </c>
      <c r="B7" s="608">
        <v>743</v>
      </c>
      <c r="C7" s="609">
        <v>18</v>
      </c>
      <c r="D7" s="610">
        <v>403</v>
      </c>
      <c r="E7" s="607">
        <v>17</v>
      </c>
      <c r="F7" s="611">
        <v>340</v>
      </c>
      <c r="G7" s="195" t="s">
        <v>150</v>
      </c>
      <c r="H7" s="197">
        <f t="shared" si="0"/>
        <v>45.760430686406458</v>
      </c>
      <c r="I7" s="165">
        <f t="shared" si="1"/>
        <v>54.239569313593542</v>
      </c>
      <c r="J7" s="418">
        <v>48.821989528795811</v>
      </c>
      <c r="K7" s="10">
        <f t="shared" si="2"/>
        <v>743</v>
      </c>
      <c r="L7" s="9"/>
      <c r="M7" s="9"/>
      <c r="N7" s="9"/>
      <c r="O7" s="9"/>
      <c r="P7" s="9"/>
    </row>
    <row r="8" spans="1:16">
      <c r="A8" s="768">
        <v>67</v>
      </c>
      <c r="B8" s="780">
        <v>1751</v>
      </c>
      <c r="C8" s="765">
        <v>36</v>
      </c>
      <c r="D8" s="781">
        <v>976</v>
      </c>
      <c r="E8" s="768">
        <v>31</v>
      </c>
      <c r="F8" s="782">
        <v>775</v>
      </c>
      <c r="G8" s="195" t="s">
        <v>162</v>
      </c>
      <c r="H8" s="197">
        <f t="shared" si="0"/>
        <v>44.260422615648203</v>
      </c>
      <c r="I8" s="165">
        <f t="shared" si="1"/>
        <v>55.739577384351797</v>
      </c>
      <c r="J8" s="418">
        <v>46.699669966996701</v>
      </c>
      <c r="K8" s="10">
        <f t="shared" si="2"/>
        <v>1751</v>
      </c>
    </row>
    <row r="9" spans="1:16">
      <c r="A9" s="174">
        <v>56</v>
      </c>
      <c r="B9" s="175">
        <v>1462</v>
      </c>
      <c r="C9" s="169">
        <v>35</v>
      </c>
      <c r="D9" s="177">
        <v>915</v>
      </c>
      <c r="E9" s="174">
        <v>21</v>
      </c>
      <c r="F9" s="180">
        <v>547</v>
      </c>
      <c r="G9" s="196" t="s">
        <v>145</v>
      </c>
      <c r="H9" s="197">
        <f t="shared" si="0"/>
        <v>37.414500683994525</v>
      </c>
      <c r="I9" s="165">
        <f t="shared" si="1"/>
        <v>62.585499316005475</v>
      </c>
      <c r="J9" s="418">
        <v>19.45773524720893</v>
      </c>
      <c r="K9" s="10">
        <f t="shared" si="2"/>
        <v>1462</v>
      </c>
    </row>
    <row r="10" spans="1:16">
      <c r="A10" s="172">
        <v>51</v>
      </c>
      <c r="B10" s="173">
        <v>1330</v>
      </c>
      <c r="C10" s="612">
        <v>26</v>
      </c>
      <c r="D10" s="613">
        <v>685</v>
      </c>
      <c r="E10" s="614">
        <v>25</v>
      </c>
      <c r="F10" s="615">
        <v>645</v>
      </c>
      <c r="G10" s="195" t="s">
        <v>146</v>
      </c>
      <c r="H10" s="197">
        <f t="shared" si="0"/>
        <v>48.496240601503757</v>
      </c>
      <c r="I10" s="165">
        <f t="shared" si="1"/>
        <v>51.503759398496243</v>
      </c>
      <c r="J10" s="418">
        <v>49.407665505226483</v>
      </c>
      <c r="K10" s="10">
        <f t="shared" si="2"/>
        <v>1330</v>
      </c>
    </row>
    <row r="11" spans="1:16">
      <c r="A11" s="172">
        <v>52</v>
      </c>
      <c r="B11" s="173">
        <v>1240</v>
      </c>
      <c r="C11" s="612">
        <v>31</v>
      </c>
      <c r="D11" s="613">
        <v>654</v>
      </c>
      <c r="E11" s="614">
        <v>21</v>
      </c>
      <c r="F11" s="615">
        <v>586</v>
      </c>
      <c r="G11" s="195" t="s">
        <v>147</v>
      </c>
      <c r="H11" s="197">
        <f t="shared" si="0"/>
        <v>47.258064516129032</v>
      </c>
      <c r="I11" s="165">
        <f t="shared" si="1"/>
        <v>52.741935483870968</v>
      </c>
      <c r="J11" s="418">
        <v>54.29718875502008</v>
      </c>
      <c r="K11" s="10">
        <f t="shared" si="2"/>
        <v>1240</v>
      </c>
    </row>
    <row r="12" spans="1:16">
      <c r="A12" s="172">
        <v>48</v>
      </c>
      <c r="B12" s="173">
        <v>1341</v>
      </c>
      <c r="C12" s="612">
        <v>26</v>
      </c>
      <c r="D12" s="613">
        <v>705</v>
      </c>
      <c r="E12" s="614">
        <v>22</v>
      </c>
      <c r="F12" s="615">
        <v>636</v>
      </c>
      <c r="G12" s="195" t="s">
        <v>192</v>
      </c>
      <c r="H12" s="197">
        <f t="shared" si="0"/>
        <v>47.427293064876956</v>
      </c>
      <c r="I12" s="165">
        <f t="shared" si="1"/>
        <v>52.572706935123044</v>
      </c>
      <c r="J12" s="418">
        <v>54.29718875502008</v>
      </c>
      <c r="K12" s="10">
        <f t="shared" si="2"/>
        <v>1341</v>
      </c>
    </row>
    <row r="13" spans="1:16" ht="15" thickBot="1">
      <c r="A13" s="766">
        <v>68</v>
      </c>
      <c r="B13" s="767">
        <v>1878</v>
      </c>
      <c r="C13" s="773">
        <v>38</v>
      </c>
      <c r="D13" s="774">
        <v>1033</v>
      </c>
      <c r="E13" s="775">
        <v>30</v>
      </c>
      <c r="F13" s="776">
        <v>845</v>
      </c>
      <c r="G13" s="769" t="s">
        <v>148</v>
      </c>
      <c r="H13" s="197">
        <f t="shared" si="0"/>
        <v>44.994675186368475</v>
      </c>
      <c r="I13" s="165">
        <f t="shared" si="1"/>
        <v>55.005324813631525</v>
      </c>
      <c r="J13" s="418">
        <v>48.216340621403916</v>
      </c>
      <c r="K13" s="10">
        <f t="shared" si="2"/>
        <v>1878</v>
      </c>
    </row>
    <row r="14" spans="1:16" ht="15" thickBot="1">
      <c r="A14" s="167">
        <f t="shared" ref="A14:F14" si="3">SUM(A5:A13)</f>
        <v>508</v>
      </c>
      <c r="B14" s="176">
        <f t="shared" si="3"/>
        <v>13201</v>
      </c>
      <c r="C14" s="170">
        <f t="shared" si="3"/>
        <v>282</v>
      </c>
      <c r="D14" s="178">
        <f t="shared" si="3"/>
        <v>7263</v>
      </c>
      <c r="E14" s="167">
        <f t="shared" si="3"/>
        <v>226</v>
      </c>
      <c r="F14" s="176">
        <f t="shared" si="3"/>
        <v>5938</v>
      </c>
      <c r="G14" s="183" t="s">
        <v>101</v>
      </c>
      <c r="H14" s="166">
        <f t="shared" si="0"/>
        <v>44.981440799939399</v>
      </c>
      <c r="I14" s="165">
        <f t="shared" si="1"/>
        <v>55.018559200060601</v>
      </c>
      <c r="J14" s="417">
        <v>45.313984624686881</v>
      </c>
      <c r="K14" s="10">
        <f t="shared" si="2"/>
        <v>13201</v>
      </c>
    </row>
    <row r="15" spans="1:16" ht="15" thickBot="1">
      <c r="A15" s="168"/>
      <c r="B15" s="12"/>
      <c r="C15" s="171"/>
      <c r="D15" s="179">
        <f>D14*100/B14</f>
        <v>55.018559200060601</v>
      </c>
      <c r="E15" s="181"/>
      <c r="F15" s="182">
        <f>F14*100/B14</f>
        <v>44.981440799939399</v>
      </c>
      <c r="G15" s="183" t="s">
        <v>101</v>
      </c>
    </row>
    <row r="16" spans="1:16">
      <c r="A16" s="9"/>
      <c r="B16" s="9"/>
      <c r="C16" s="9"/>
      <c r="D16" s="9"/>
      <c r="E16" s="9"/>
      <c r="F16" s="9"/>
      <c r="G16" s="186"/>
    </row>
    <row r="17" spans="1:12">
      <c r="A17" s="9"/>
      <c r="B17" s="9"/>
      <c r="C17" s="9"/>
      <c r="D17" s="9"/>
      <c r="E17" s="9"/>
      <c r="F17" s="9"/>
      <c r="G17" s="186"/>
    </row>
    <row r="18" spans="1:12">
      <c r="A18" s="9"/>
      <c r="B18" s="9"/>
      <c r="C18" s="9"/>
      <c r="D18" s="9"/>
      <c r="E18" s="9"/>
      <c r="F18" s="9"/>
      <c r="G18" s="186"/>
      <c r="K18" s="426"/>
      <c r="L18" s="399" t="s">
        <v>189</v>
      </c>
    </row>
    <row r="20" spans="1:12">
      <c r="K20" s="426"/>
    </row>
    <row r="21" spans="1:12">
      <c r="I21" s="162"/>
      <c r="K21" s="426"/>
    </row>
    <row r="22" spans="1:12">
      <c r="I22" s="162"/>
    </row>
    <row r="23" spans="1:12">
      <c r="I23" s="416"/>
    </row>
    <row r="24" spans="1:12">
      <c r="I24" s="416"/>
    </row>
    <row r="25" spans="1:12">
      <c r="I25" s="163"/>
    </row>
    <row r="26" spans="1:12">
      <c r="I26" s="162"/>
    </row>
    <row r="27" spans="1:12">
      <c r="I27" s="162"/>
    </row>
    <row r="28" spans="1:12">
      <c r="I28" s="162"/>
    </row>
    <row r="29" spans="1:12">
      <c r="I29" s="161"/>
    </row>
  </sheetData>
  <mergeCells count="5">
    <mergeCell ref="A3:B3"/>
    <mergeCell ref="C3:D3"/>
    <mergeCell ref="E3:F3"/>
    <mergeCell ref="G3:G4"/>
    <mergeCell ref="A1:G2"/>
  </mergeCells>
  <pageMargins left="0.7" right="0.7" top="0.75" bottom="0.75" header="0.3" footer="0.3"/>
  <pageSetup paperSize="9" scale="5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1.Движение</vt:lpstr>
      <vt:lpstr>2.Условно пер.</vt:lpstr>
      <vt:lpstr>3.Качество</vt:lpstr>
      <vt:lpstr>4.Гр.здоровья</vt:lpstr>
      <vt:lpstr>5. 9,11кл. не успев.</vt:lpstr>
      <vt:lpstr>6. фор образ</vt:lpstr>
      <vt:lpstr>7.11кл отл</vt:lpstr>
      <vt:lpstr>7. 9 кл</vt:lpstr>
      <vt:lpstr>8.Смены</vt:lpstr>
      <vt:lpstr>9. пов.обуч.прош год </vt:lpstr>
      <vt:lpstr>Лист1</vt:lpstr>
      <vt:lpstr>Медалисты</vt:lpstr>
      <vt:lpstr>Лист2</vt:lpstr>
      <vt:lpstr>Лист3</vt:lpstr>
      <vt:lpstr>'5. 9,11кл. не успев.'!Область_печати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2021-09-05T14:50:43Z</dcterms:modified>
</cp:coreProperties>
</file>